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dd\Documents\"/>
    </mc:Choice>
  </mc:AlternateContent>
  <workbookProtection workbookPassword="851F" lockStructure="1"/>
  <bookViews>
    <workbookView xWindow="0" yWindow="60" windowWidth="12120" windowHeight="9120"/>
  </bookViews>
  <sheets>
    <sheet name="Sheet1" sheetId="1" r:id="rId1"/>
    <sheet name="Sheet2" sheetId="2" r:id="rId2"/>
    <sheet name="Sheet3" sheetId="3" r:id="rId3"/>
  </sheets>
  <calcPr calcId="152511" iterateCount="1"/>
</workbook>
</file>

<file path=xl/calcChain.xml><?xml version="1.0" encoding="utf-8"?>
<calcChain xmlns="http://schemas.openxmlformats.org/spreadsheetml/2006/main">
  <c r="B15" i="3" l="1"/>
  <c r="B22" i="3" s="1"/>
  <c r="B13" i="3"/>
  <c r="B21" i="3" s="1"/>
  <c r="B11" i="3"/>
  <c r="B20" i="3" s="1"/>
  <c r="B9" i="3"/>
  <c r="B19" i="3" s="1"/>
  <c r="B7" i="3"/>
  <c r="B18" i="3" s="1"/>
  <c r="B24" i="2"/>
  <c r="B33" i="2" s="1"/>
  <c r="B20" i="2"/>
  <c r="B31" i="2" s="1"/>
  <c r="B16" i="2"/>
  <c r="B17" i="2" s="1"/>
  <c r="B12" i="2"/>
  <c r="B9" i="2"/>
  <c r="B29" i="2" s="1"/>
  <c r="B8" i="2"/>
  <c r="B28" i="2" s="1"/>
  <c r="B7" i="2"/>
  <c r="B27" i="2" s="1"/>
  <c r="F37" i="1"/>
  <c r="F51" i="1"/>
  <c r="F57" i="1" s="1"/>
  <c r="F47" i="1"/>
  <c r="F55" i="1" s="1"/>
  <c r="C71" i="1"/>
  <c r="C72" i="1" s="1"/>
  <c r="C67" i="1"/>
  <c r="C43" i="1"/>
  <c r="C58" i="1" s="1"/>
  <c r="C50" i="1"/>
  <c r="C47" i="1"/>
  <c r="C48" i="1" s="1"/>
  <c r="C25" i="1"/>
  <c r="C21" i="1"/>
  <c r="C22" i="1" s="1"/>
  <c r="C17" i="1"/>
  <c r="C35" i="1" s="1"/>
  <c r="C116" i="1"/>
  <c r="C129" i="1" s="1"/>
  <c r="C114" i="1"/>
  <c r="C128" i="1" s="1"/>
  <c r="C112" i="1"/>
  <c r="C127" i="1" s="1"/>
  <c r="C110" i="1"/>
  <c r="C126" i="1" s="1"/>
  <c r="C108" i="1"/>
  <c r="C125" i="1" s="1"/>
  <c r="C106" i="1"/>
  <c r="C124" i="1" s="1"/>
  <c r="C104" i="1"/>
  <c r="C123" i="1" s="1"/>
  <c r="C102" i="1"/>
  <c r="C122" i="1" s="1"/>
  <c r="C100" i="1"/>
  <c r="C121" i="1" s="1"/>
  <c r="C98" i="1"/>
  <c r="C120" i="1" s="1"/>
  <c r="C96" i="1"/>
  <c r="C119" i="1" s="1"/>
  <c r="F64" i="1"/>
  <c r="F69" i="1" s="1"/>
  <c r="F60" i="1"/>
  <c r="F67" i="1" s="1"/>
  <c r="F62" i="1"/>
  <c r="F68" i="1" s="1"/>
  <c r="F80" i="1"/>
  <c r="F86" i="1" s="1"/>
  <c r="F78" i="1"/>
  <c r="F85" i="1" s="1"/>
  <c r="F76" i="1"/>
  <c r="F74" i="1"/>
  <c r="F72" i="1"/>
  <c r="F83" i="1" s="1"/>
  <c r="C87" i="1"/>
  <c r="C92" i="1" s="1"/>
  <c r="C85" i="1"/>
  <c r="C91" i="1" s="1"/>
  <c r="C83" i="1"/>
  <c r="C90" i="1" s="1"/>
  <c r="C12" i="1"/>
  <c r="C32" i="1" s="1"/>
  <c r="F12" i="1"/>
  <c r="F23" i="1" s="1"/>
  <c r="C13" i="1"/>
  <c r="C33" i="1" s="1"/>
  <c r="C14" i="1"/>
  <c r="C34" i="1" s="1"/>
  <c r="F14" i="1"/>
  <c r="F24" i="1" s="1"/>
  <c r="F16" i="1"/>
  <c r="F25" i="1" s="1"/>
  <c r="F18" i="1"/>
  <c r="F26" i="1" s="1"/>
  <c r="F20" i="1"/>
  <c r="F27" i="1" s="1"/>
  <c r="C36" i="1"/>
  <c r="C29" i="1"/>
  <c r="C38" i="1" s="1"/>
  <c r="F31" i="1"/>
  <c r="F33" i="1"/>
  <c r="F35" i="1"/>
  <c r="F41" i="1" s="1"/>
  <c r="F42" i="1"/>
  <c r="C42" i="1"/>
  <c r="C57" i="1" s="1"/>
  <c r="C44" i="1"/>
  <c r="F45" i="1"/>
  <c r="F54" i="1" s="1"/>
  <c r="C51" i="1"/>
  <c r="F49" i="1"/>
  <c r="F56" i="1" s="1"/>
  <c r="C54" i="1"/>
  <c r="C61" i="1" s="1"/>
  <c r="C65" i="1"/>
  <c r="C68" i="1"/>
  <c r="C75" i="1"/>
  <c r="C80" i="1" s="1"/>
  <c r="C26" i="1"/>
  <c r="C77" i="1"/>
  <c r="C18" i="1" l="1"/>
  <c r="C37" i="1" s="1"/>
  <c r="C78" i="1"/>
  <c r="C60" i="1"/>
  <c r="B30" i="2"/>
  <c r="F84" i="1"/>
  <c r="C59" i="1"/>
  <c r="C79" i="1"/>
  <c r="F40" i="1"/>
  <c r="B13" i="2"/>
  <c r="B21" i="2"/>
  <c r="B32" i="2" l="1"/>
</calcChain>
</file>

<file path=xl/sharedStrings.xml><?xml version="1.0" encoding="utf-8"?>
<sst xmlns="http://schemas.openxmlformats.org/spreadsheetml/2006/main" count="188" uniqueCount="114">
  <si>
    <t>LD1-BC Cement (256' per bag)</t>
  </si>
  <si>
    <t>LD1-BC Cement (320' per bag)</t>
  </si>
  <si>
    <t>LD1-BC CEMENT BAGS</t>
  </si>
  <si>
    <t>SLURRY COAT</t>
  </si>
  <si>
    <t>TEXTURE COAT</t>
  </si>
  <si>
    <t>COLOR COAT (2 Coats)</t>
  </si>
  <si>
    <t>10 or 28 SERIES GALLONS</t>
  </si>
  <si>
    <t>Metal Lath (17.5' pet sheet)</t>
  </si>
  <si>
    <t>BASE COAT</t>
  </si>
  <si>
    <t>1589 Base Coat (60' per gal)</t>
  </si>
  <si>
    <t>1589 Base Coat 4:1</t>
  </si>
  <si>
    <t>1589 BASE COAT GALLONS</t>
  </si>
  <si>
    <t>LD1 Cement (40' per bag)</t>
  </si>
  <si>
    <t>LD1 Cement (150' per bag)</t>
  </si>
  <si>
    <t>LD3 Cement (200' per bag)</t>
  </si>
  <si>
    <t>1575 PRIMER GALLONS</t>
  </si>
  <si>
    <t>1577 TEXTURE COAT GALLONS</t>
  </si>
  <si>
    <t>10 or 28 Series (250' per gal, per coat)</t>
  </si>
  <si>
    <t>1575 Primer (250' per gallon)</t>
  </si>
  <si>
    <t>1589 or 1588 Base Coat (45' per gallon)</t>
  </si>
  <si>
    <t>1577 Texture Coat (90' per gallon)</t>
  </si>
  <si>
    <t>10 or 28 Series Color Coat (250' per gallon, per coat)</t>
  </si>
  <si>
    <t xml:space="preserve">JOB TOTALS </t>
  </si>
  <si>
    <t>1589 or 1588 BASE COAT GALLONS</t>
  </si>
  <si>
    <t>JOB TOTALS</t>
  </si>
  <si>
    <t>LD-220 URETHANE GALLONS</t>
  </si>
  <si>
    <t>14 Series Epoxy Primer (600' per 2 1/4 gal batch)</t>
  </si>
  <si>
    <t>14 SERIES EPOXY 1 1/4 GALLON KITS</t>
  </si>
  <si>
    <t>LD-221 URETHANE COLOR COAT GALLONS</t>
  </si>
  <si>
    <t>LD-220 Urethane Base Coat (50' per gallon)</t>
  </si>
  <si>
    <t>LD-220 Urethane Broadcast Coat (100' per gallon)</t>
  </si>
  <si>
    <t>LD-221 Urethane Color Coat (100' per gallon)</t>
  </si>
  <si>
    <t>ENTER TOTAL SQUARE FEET</t>
  </si>
  <si>
    <t>LDPC PAINT CHIPS POUNDS</t>
  </si>
  <si>
    <t>LDS2 MONTEREY SAND 100# BAGS</t>
  </si>
  <si>
    <t>Monterey Sand (1lb per square foot)</t>
  </si>
  <si>
    <t>1" X 5/8" Staples</t>
  </si>
  <si>
    <t>LDS10 STAPLES 10K BOX</t>
  </si>
  <si>
    <t>LD1 CEMENT 50# BAGS</t>
  </si>
  <si>
    <t>LD3 CEMENT 50# BAGS</t>
  </si>
  <si>
    <t xml:space="preserve">Paint Chips (Full Braoadcast 1lb per 10') </t>
  </si>
  <si>
    <t>Fiber Mat (100' per roll)</t>
  </si>
  <si>
    <t>LD3 Cement (175' per bag)</t>
  </si>
  <si>
    <t xml:space="preserve"> </t>
  </si>
  <si>
    <t>FM100 FIBER MAT 100' ROLLS</t>
  </si>
  <si>
    <t>31 SERIES</t>
  </si>
  <si>
    <t>12 Series Primer (450' per kit)</t>
  </si>
  <si>
    <t xml:space="preserve">12 SERIES PRIMER 1 1/2 GALLON KITS </t>
  </si>
  <si>
    <t>31 SERIES EPOXY 1 1/2 GALLON KITS</t>
  </si>
  <si>
    <t>Fiber Lath (475' per roll)</t>
  </si>
  <si>
    <t>14 Series</t>
  </si>
  <si>
    <t>LD81 Acrylic Modifier (1.25:1)</t>
  </si>
  <si>
    <t>LD81 Acrylic Modifier (1:1)</t>
  </si>
  <si>
    <t>LD81 ACRYLIC MODIFIER GALLONS</t>
  </si>
  <si>
    <t>25 SERIES EPOXY PRIMER 1 1/2 GALLON KIT</t>
  </si>
  <si>
    <t xml:space="preserve">           LIFEDECK 2000  </t>
  </si>
  <si>
    <t xml:space="preserve">           LIQUID GRANITE  </t>
  </si>
  <si>
    <t xml:space="preserve">                      FM </t>
  </si>
  <si>
    <t xml:space="preserve">                    AL  </t>
  </si>
  <si>
    <t>ER210K PB Epoxy (50' per kit)</t>
  </si>
  <si>
    <t>RK  Decorative Rock (4 bag per 50')</t>
  </si>
  <si>
    <t>ER210K PB EPOXY 1 1/2 GALLON KIT</t>
  </si>
  <si>
    <t>LD81 Prime Coat (1000' per batch)</t>
  </si>
  <si>
    <t>RK DECORATIVE ROCK 50 POUND BAG</t>
  </si>
  <si>
    <t>25 Series Epoxy Primer (600' per batch)</t>
  </si>
  <si>
    <t>GML-PCS METAL LATH SHEETS</t>
  </si>
  <si>
    <t>Seal Guard (optional) (201' per roll)**</t>
  </si>
  <si>
    <t>LDSG36 SEAL GUARD ROLL**</t>
  </si>
  <si>
    <t>14 Series Epoxy Broadcast Coat (300' per kit)</t>
  </si>
  <si>
    <t>**USE OF SEAL GUARD DOES NOT COMPLY WITH ICC SPEC</t>
  </si>
  <si>
    <t xml:space="preserve">            PEBBLE BOND  </t>
  </si>
  <si>
    <t>25 SERIES EPOXY PRIMER 1 1/2 GAL KIT</t>
  </si>
  <si>
    <t xml:space="preserve">            GRANITE TUFF</t>
  </si>
  <si>
    <t>LD12VAPOR 1 1/2 GAL KIT</t>
  </si>
  <si>
    <r>
      <t xml:space="preserve">LD12VAPOR Primer &amp; Broadcast Coat </t>
    </r>
    <r>
      <rPr>
        <sz val="8"/>
        <rFont val="Arial"/>
        <family val="2"/>
      </rPr>
      <t>(300' per batch)</t>
    </r>
  </si>
  <si>
    <t xml:space="preserve">LD2009 Polyurea Top Coat (200' per batch)  </t>
  </si>
  <si>
    <t>LD2009 POLYUREA CLEAR GALLON KIT</t>
  </si>
  <si>
    <t xml:space="preserve">                   MC  </t>
  </si>
  <si>
    <t xml:space="preserve">                         (Formerly MACoat)</t>
  </si>
  <si>
    <t xml:space="preserve">                   TC</t>
  </si>
  <si>
    <t xml:space="preserve">                   (Formerly Texture Crete)</t>
  </si>
  <si>
    <t xml:space="preserve"> OR </t>
  </si>
  <si>
    <t>OR</t>
  </si>
  <si>
    <t>LD6 Stamp Cement Finish (25' per 50# bag)</t>
  </si>
  <si>
    <t>LD7 Stamp Cement Primer (225' per 50# bag)</t>
  </si>
  <si>
    <t>LD2008 Clear "Wet Look" (300' per gal) 2 Coats</t>
  </si>
  <si>
    <t>LD2009 Clear Polyurea (300' per gal kit) 2 Coats</t>
  </si>
  <si>
    <t>4001 Clear Acrylic Urethane (250' per gal) 2 Coats</t>
  </si>
  <si>
    <t>10 or 28 Series (175' per gal)</t>
  </si>
  <si>
    <t>7530 Clear Urethane (300' per gal) 2 Coats</t>
  </si>
  <si>
    <t xml:space="preserve">OR FOR SOLID COLOR INSTEAD OF STAIN </t>
  </si>
  <si>
    <t>LD7 STAMP CEMENT PRIMER BAGS</t>
  </si>
  <si>
    <t>LD6 STAMP CEMENT FINISH</t>
  </si>
  <si>
    <t>LD2008 CLEAR "WET LOOK" GALLONS</t>
  </si>
  <si>
    <t>or 7530 CLEAR URETHANE GALLONS</t>
  </si>
  <si>
    <t>or LD2009 CLEAR POLYUREA GALLON KIT</t>
  </si>
  <si>
    <t>or 4001 CLEAR ACRYLIC URETHANE GALS</t>
  </si>
  <si>
    <t>or 10 or 28 SERIES ACRYLIC COLOR SEAL (GAL)</t>
  </si>
  <si>
    <t>LD200 Prep &amp; Seal (300' per gal)</t>
  </si>
  <si>
    <t>LD800 Release (300' per gal)</t>
  </si>
  <si>
    <t>LD30 Concrete Bonder (300' per gal)</t>
  </si>
  <si>
    <t>20 Series Acrylic Pro Stain (250' per gal)</t>
  </si>
  <si>
    <t>LD200 PREP &amp; SEAL GALLONS</t>
  </si>
  <si>
    <t>LD800 RELEASE GALLONS</t>
  </si>
  <si>
    <t>LD30 CONCRETE BONDER GALLONS</t>
  </si>
  <si>
    <t>20 SERIES ACRYLIC PRO STAIN GALLONS</t>
  </si>
  <si>
    <t>IMPRESSIONS</t>
  </si>
  <si>
    <t xml:space="preserve"> -OR- Fiber Lath (95' per roll)</t>
  </si>
  <si>
    <t>LDFLTH FIBER LATH 475' ROLLS</t>
  </si>
  <si>
    <t>-OR- LDFLTH95 FIBER LATH 95' ROLLS</t>
  </si>
  <si>
    <t>31-96 EPOXY CLEAR 1 1/2 GALLON KITS</t>
  </si>
  <si>
    <t>31 Series Epoxy Broadcast Coat (350' per kit)</t>
  </si>
  <si>
    <t>31-96 Clear Epoxy Top Coat (350' per kit) 2 Coats</t>
  </si>
  <si>
    <r>
      <t>LIFE DECK CALCULATOR</t>
    </r>
    <r>
      <rPr>
        <sz val="12"/>
        <color indexed="61"/>
        <rFont val="Arial"/>
        <family val="2"/>
      </rPr>
      <t xml:space="preserve"> V1.11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</si>
</sst>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8"/>
      <color indexed="61"/>
      <name val="Arial"/>
      <family val="2"/>
    </font>
    <font>
      <b/>
      <sz val="20"/>
      <color indexed="61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61"/>
      <name val="Arial"/>
      <family val="2"/>
    </font>
    <font>
      <b/>
      <sz val="10"/>
      <color indexed="6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ck">
        <color indexed="16"/>
      </left>
      <right/>
      <top style="thick">
        <color indexed="16"/>
      </top>
      <bottom/>
      <diagonal/>
    </border>
    <border>
      <left/>
      <right style="thick">
        <color indexed="16"/>
      </right>
      <top style="thick">
        <color indexed="16"/>
      </top>
      <bottom/>
      <diagonal/>
    </border>
    <border>
      <left style="thick">
        <color indexed="16"/>
      </left>
      <right/>
      <top/>
      <bottom/>
      <diagonal/>
    </border>
    <border>
      <left/>
      <right style="thick">
        <color indexed="16"/>
      </right>
      <top/>
      <bottom/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ck">
        <color indexed="16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ck">
        <color indexed="16"/>
      </bottom>
      <diagonal/>
    </border>
    <border>
      <left style="thick">
        <color indexed="16"/>
      </left>
      <right style="thin">
        <color indexed="64"/>
      </right>
      <top style="thick">
        <color indexed="16"/>
      </top>
      <bottom style="thick">
        <color indexed="16"/>
      </bottom>
      <diagonal/>
    </border>
    <border>
      <left style="thin">
        <color indexed="64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6"/>
      </left>
      <right/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37"/>
      </left>
      <right/>
      <top style="thick">
        <color indexed="37"/>
      </top>
      <bottom/>
      <diagonal/>
    </border>
    <border>
      <left/>
      <right style="thick">
        <color indexed="37"/>
      </right>
      <top style="thick">
        <color indexed="37"/>
      </top>
      <bottom/>
      <diagonal/>
    </border>
    <border>
      <left style="thick">
        <color indexed="37"/>
      </left>
      <right/>
      <top/>
      <bottom/>
      <diagonal/>
    </border>
    <border>
      <left/>
      <right style="thick">
        <color indexed="37"/>
      </right>
      <top/>
      <bottom/>
      <diagonal/>
    </border>
    <border>
      <left style="thick">
        <color indexed="3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37"/>
      </right>
      <top style="thin">
        <color indexed="64"/>
      </top>
      <bottom style="thin">
        <color indexed="64"/>
      </bottom>
      <diagonal/>
    </border>
    <border>
      <left style="thick">
        <color indexed="37"/>
      </left>
      <right style="thin">
        <color indexed="64"/>
      </right>
      <top style="thin">
        <color indexed="64"/>
      </top>
      <bottom style="thick">
        <color indexed="37"/>
      </bottom>
      <diagonal/>
    </border>
    <border>
      <left style="thin">
        <color indexed="64"/>
      </left>
      <right style="thick">
        <color indexed="37"/>
      </right>
      <top style="thin">
        <color indexed="64"/>
      </top>
      <bottom style="thick">
        <color indexed="37"/>
      </bottom>
      <diagonal/>
    </border>
    <border>
      <left style="thick">
        <color indexed="1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 style="thin">
        <color indexed="64"/>
      </right>
      <top/>
      <bottom style="thick">
        <color indexed="16"/>
      </bottom>
      <diagonal/>
    </border>
    <border>
      <left/>
      <right style="thick">
        <color indexed="16"/>
      </right>
      <top style="thin">
        <color indexed="64"/>
      </top>
      <bottom style="thin">
        <color indexed="64"/>
      </bottom>
      <diagonal/>
    </border>
    <border>
      <left style="thick">
        <color rgb="FF800000"/>
      </left>
      <right/>
      <top/>
      <bottom/>
      <diagonal/>
    </border>
    <border>
      <left/>
      <right style="thick">
        <color rgb="FF800000"/>
      </right>
      <top/>
      <bottom/>
      <diagonal/>
    </border>
    <border>
      <left style="thick">
        <color rgb="FF800000"/>
      </left>
      <right style="thin">
        <color indexed="64"/>
      </right>
      <top/>
      <bottom style="thick">
        <color rgb="FF800000"/>
      </bottom>
      <diagonal/>
    </border>
    <border>
      <left style="thin">
        <color indexed="64"/>
      </left>
      <right style="thick">
        <color rgb="FF800000"/>
      </right>
      <top/>
      <bottom style="thick">
        <color rgb="FF800000"/>
      </bottom>
      <diagonal/>
    </border>
    <border>
      <left style="thick">
        <color rgb="FF9E0000"/>
      </left>
      <right/>
      <top style="thick">
        <color rgb="FF9E0000"/>
      </top>
      <bottom/>
      <diagonal/>
    </border>
    <border>
      <left/>
      <right style="thick">
        <color rgb="FF9E0000"/>
      </right>
      <top style="thick">
        <color rgb="FF9E0000"/>
      </top>
      <bottom/>
      <diagonal/>
    </border>
    <border>
      <left style="thick">
        <color rgb="FF9E0000"/>
      </left>
      <right/>
      <top/>
      <bottom/>
      <diagonal/>
    </border>
    <border>
      <left/>
      <right style="thick">
        <color rgb="FF9E0000"/>
      </right>
      <top/>
      <bottom/>
      <diagonal/>
    </border>
    <border>
      <left style="thick">
        <color rgb="FF9E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9E0000"/>
      </right>
      <top style="thin">
        <color indexed="64"/>
      </top>
      <bottom style="thin">
        <color indexed="64"/>
      </bottom>
      <diagonal/>
    </border>
    <border>
      <left style="thick">
        <color rgb="FF9E0000"/>
      </left>
      <right style="thin">
        <color indexed="64"/>
      </right>
      <top style="thin">
        <color indexed="64"/>
      </top>
      <bottom style="thick">
        <color rgb="FF9E0000"/>
      </bottom>
      <diagonal/>
    </border>
    <border>
      <left style="thin">
        <color indexed="64"/>
      </left>
      <right style="thick">
        <color rgb="FF9E0000"/>
      </right>
      <top style="thin">
        <color indexed="64"/>
      </top>
      <bottom style="thick">
        <color rgb="FF9E0000"/>
      </bottom>
      <diagonal/>
    </border>
    <border>
      <left style="thick">
        <color rgb="FF800000"/>
      </left>
      <right/>
      <top style="thick">
        <color rgb="FF800000"/>
      </top>
      <bottom style="thin">
        <color indexed="64"/>
      </bottom>
      <diagonal/>
    </border>
    <border>
      <left/>
      <right style="thick">
        <color rgb="FF800000"/>
      </right>
      <top style="thick">
        <color rgb="FF800000"/>
      </top>
      <bottom style="thin">
        <color indexed="64"/>
      </bottom>
      <diagonal/>
    </border>
    <border>
      <left style="thick">
        <color rgb="FF8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8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Protection="1">
      <protection hidden="1"/>
    </xf>
    <xf numFmtId="12" fontId="0" fillId="0" borderId="0" xfId="0" applyNumberFormat="1" applyFill="1" applyBorder="1" applyProtection="1"/>
    <xf numFmtId="0" fontId="0" fillId="0" borderId="0" xfId="0" applyProtection="1"/>
    <xf numFmtId="0" fontId="4" fillId="0" borderId="0" xfId="0" applyFont="1" applyAlignment="1" applyProtection="1"/>
    <xf numFmtId="0" fontId="0" fillId="0" borderId="0" xfId="0" applyAlignment="1" applyProtection="1"/>
    <xf numFmtId="0" fontId="0" fillId="0" borderId="0" xfId="0" applyFill="1" applyBorder="1" applyProtection="1"/>
    <xf numFmtId="12" fontId="0" fillId="0" borderId="0" xfId="0" applyNumberFormat="1" applyFill="1" applyBorder="1" applyAlignment="1" applyProtection="1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12" fontId="2" fillId="0" borderId="0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12" fontId="0" fillId="2" borderId="6" xfId="0" applyNumberFormat="1" applyFill="1" applyBorder="1" applyProtection="1"/>
    <xf numFmtId="12" fontId="0" fillId="2" borderId="4" xfId="0" applyNumberFormat="1" applyFill="1" applyBorder="1" applyProtection="1"/>
    <xf numFmtId="0" fontId="1" fillId="2" borderId="3" xfId="0" applyFont="1" applyFill="1" applyBorder="1" applyProtection="1"/>
    <xf numFmtId="0" fontId="2" fillId="2" borderId="5" xfId="0" applyFont="1" applyFill="1" applyBorder="1" applyProtection="1"/>
    <xf numFmtId="12" fontId="2" fillId="2" borderId="6" xfId="0" applyNumberFormat="1" applyFont="1" applyFill="1" applyBorder="1" applyProtection="1"/>
    <xf numFmtId="0" fontId="2" fillId="2" borderId="7" xfId="0" applyFont="1" applyFill="1" applyBorder="1" applyProtection="1"/>
    <xf numFmtId="12" fontId="2" fillId="2" borderId="8" xfId="0" applyNumberFormat="1" applyFont="1" applyFill="1" applyBorder="1" applyProtection="1"/>
    <xf numFmtId="0" fontId="3" fillId="2" borderId="1" xfId="0" applyFont="1" applyFill="1" applyBorder="1" applyProtection="1"/>
    <xf numFmtId="0" fontId="7" fillId="3" borderId="9" xfId="0" applyFont="1" applyFill="1" applyBorder="1" applyProtection="1"/>
    <xf numFmtId="3" fontId="7" fillId="4" borderId="10" xfId="0" applyNumberFormat="1" applyFont="1" applyFill="1" applyBorder="1" applyProtection="1">
      <protection locked="0"/>
    </xf>
    <xf numFmtId="0" fontId="5" fillId="2" borderId="2" xfId="0" applyFont="1" applyFill="1" applyBorder="1" applyProtection="1"/>
    <xf numFmtId="0" fontId="5" fillId="2" borderId="4" xfId="0" applyFont="1" applyFill="1" applyBorder="1" applyProtection="1"/>
    <xf numFmtId="0" fontId="6" fillId="2" borderId="5" xfId="0" applyFont="1" applyFill="1" applyBorder="1" applyProtection="1"/>
    <xf numFmtId="12" fontId="6" fillId="2" borderId="6" xfId="0" applyNumberFormat="1" applyFont="1" applyFill="1" applyBorder="1" applyAlignment="1" applyProtection="1"/>
    <xf numFmtId="0" fontId="2" fillId="2" borderId="11" xfId="0" applyFont="1" applyFill="1" applyBorder="1" applyProtection="1"/>
    <xf numFmtId="0" fontId="2" fillId="2" borderId="4" xfId="0" applyFont="1" applyFill="1" applyBorder="1" applyProtection="1"/>
    <xf numFmtId="0" fontId="6" fillId="2" borderId="12" xfId="0" applyFont="1" applyFill="1" applyBorder="1" applyProtection="1"/>
    <xf numFmtId="12" fontId="6" fillId="2" borderId="4" xfId="0" applyNumberFormat="1" applyFont="1" applyFill="1" applyBorder="1" applyAlignment="1" applyProtection="1"/>
    <xf numFmtId="0" fontId="6" fillId="2" borderId="3" xfId="0" applyFont="1" applyFill="1" applyBorder="1" applyProtection="1"/>
    <xf numFmtId="0" fontId="6" fillId="2" borderId="5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/>
    <xf numFmtId="12" fontId="2" fillId="2" borderId="6" xfId="0" applyNumberFormat="1" applyFont="1" applyFill="1" applyBorder="1" applyAlignment="1" applyProtection="1"/>
    <xf numFmtId="49" fontId="2" fillId="2" borderId="5" xfId="0" applyNumberFormat="1" applyFont="1" applyFill="1" applyBorder="1" applyProtection="1"/>
    <xf numFmtId="0" fontId="9" fillId="2" borderId="3" xfId="0" applyFont="1" applyFill="1" applyBorder="1" applyProtection="1"/>
    <xf numFmtId="49" fontId="6" fillId="2" borderId="5" xfId="0" applyNumberFormat="1" applyFont="1" applyFill="1" applyBorder="1" applyProtection="1"/>
    <xf numFmtId="49" fontId="2" fillId="2" borderId="3" xfId="0" applyNumberFormat="1" applyFont="1" applyFill="1" applyBorder="1" applyProtection="1"/>
    <xf numFmtId="12" fontId="0" fillId="2" borderId="4" xfId="0" applyNumberFormat="1" applyFill="1" applyBorder="1" applyAlignment="1" applyProtection="1"/>
    <xf numFmtId="12" fontId="0" fillId="2" borderId="6" xfId="0" applyNumberFormat="1" applyFill="1" applyBorder="1" applyAlignment="1" applyProtection="1"/>
    <xf numFmtId="12" fontId="2" fillId="2" borderId="8" xfId="0" applyNumberFormat="1" applyFont="1" applyFill="1" applyBorder="1" applyAlignment="1" applyProtection="1"/>
    <xf numFmtId="0" fontId="3" fillId="0" borderId="0" xfId="0" applyFont="1" applyFill="1" applyBorder="1" applyProtection="1"/>
    <xf numFmtId="0" fontId="3" fillId="2" borderId="13" xfId="0" applyFont="1" applyFill="1" applyBorder="1" applyAlignment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12" fontId="0" fillId="2" borderId="18" xfId="0" applyNumberFormat="1" applyFill="1" applyBorder="1" applyProtection="1"/>
    <xf numFmtId="12" fontId="0" fillId="2" borderId="16" xfId="0" applyNumberFormat="1" applyFill="1" applyBorder="1" applyProtection="1"/>
    <xf numFmtId="0" fontId="1" fillId="2" borderId="15" xfId="0" applyFont="1" applyFill="1" applyBorder="1" applyProtection="1"/>
    <xf numFmtId="0" fontId="2" fillId="2" borderId="17" xfId="0" applyFont="1" applyFill="1" applyBorder="1" applyProtection="1"/>
    <xf numFmtId="12" fontId="2" fillId="2" borderId="18" xfId="0" applyNumberFormat="1" applyFont="1" applyFill="1" applyBorder="1" applyProtection="1"/>
    <xf numFmtId="0" fontId="2" fillId="2" borderId="19" xfId="0" applyFont="1" applyFill="1" applyBorder="1" applyProtection="1"/>
    <xf numFmtId="12" fontId="2" fillId="2" borderId="20" xfId="0" applyNumberFormat="1" applyFont="1" applyFill="1" applyBorder="1" applyProtection="1"/>
    <xf numFmtId="0" fontId="10" fillId="0" borderId="0" xfId="0" applyFont="1" applyFill="1" applyBorder="1" applyProtection="1"/>
    <xf numFmtId="0" fontId="6" fillId="0" borderId="0" xfId="0" applyFont="1" applyFill="1" applyBorder="1" applyProtection="1"/>
    <xf numFmtId="12" fontId="6" fillId="0" borderId="0" xfId="0" applyNumberFormat="1" applyFont="1" applyFill="1" applyBorder="1" applyAlignment="1" applyProtection="1"/>
    <xf numFmtId="0" fontId="0" fillId="0" borderId="0" xfId="0" applyBorder="1" applyProtection="1">
      <protection hidden="1"/>
    </xf>
    <xf numFmtId="0" fontId="1" fillId="5" borderId="3" xfId="0" applyFont="1" applyFill="1" applyBorder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6" fillId="5" borderId="5" xfId="0" applyFont="1" applyFill="1" applyBorder="1" applyProtection="1"/>
    <xf numFmtId="12" fontId="0" fillId="5" borderId="6" xfId="0" applyNumberFormat="1" applyFill="1" applyBorder="1" applyProtection="1"/>
    <xf numFmtId="0" fontId="2" fillId="5" borderId="3" xfId="0" applyFont="1" applyFill="1" applyBorder="1" applyProtection="1"/>
    <xf numFmtId="12" fontId="0" fillId="5" borderId="4" xfId="0" applyNumberFormat="1" applyFill="1" applyBorder="1" applyProtection="1"/>
    <xf numFmtId="0" fontId="6" fillId="5" borderId="12" xfId="0" applyFont="1" applyFill="1" applyBorder="1" applyProtection="1"/>
    <xf numFmtId="0" fontId="6" fillId="5" borderId="3" xfId="0" applyFont="1" applyFill="1" applyBorder="1" applyProtection="1"/>
    <xf numFmtId="12" fontId="6" fillId="5" borderId="6" xfId="0" applyNumberFormat="1" applyFont="1" applyFill="1" applyBorder="1" applyAlignment="1" applyProtection="1"/>
    <xf numFmtId="0" fontId="2" fillId="5" borderId="5" xfId="0" applyFont="1" applyFill="1" applyBorder="1" applyProtection="1"/>
    <xf numFmtId="12" fontId="2" fillId="5" borderId="6" xfId="0" applyNumberFormat="1" applyFont="1" applyFill="1" applyBorder="1" applyProtection="1"/>
    <xf numFmtId="0" fontId="2" fillId="5" borderId="21" xfId="0" applyFont="1" applyFill="1" applyBorder="1" applyProtection="1"/>
    <xf numFmtId="12" fontId="2" fillId="5" borderId="22" xfId="0" applyNumberFormat="1" applyFont="1" applyFill="1" applyBorder="1" applyProtection="1"/>
    <xf numFmtId="12" fontId="2" fillId="5" borderId="22" xfId="0" applyNumberFormat="1" applyFont="1" applyFill="1" applyBorder="1" applyAlignment="1" applyProtection="1"/>
    <xf numFmtId="12" fontId="2" fillId="5" borderId="6" xfId="0" applyNumberFormat="1" applyFont="1" applyFill="1" applyBorder="1" applyAlignment="1" applyProtection="1"/>
    <xf numFmtId="49" fontId="2" fillId="5" borderId="5" xfId="0" applyNumberFormat="1" applyFont="1" applyFill="1" applyBorder="1" applyProtection="1"/>
    <xf numFmtId="0" fontId="2" fillId="5" borderId="23" xfId="0" applyFont="1" applyFill="1" applyBorder="1" applyProtection="1"/>
    <xf numFmtId="12" fontId="2" fillId="5" borderId="8" xfId="0" applyNumberFormat="1" applyFont="1" applyFill="1" applyBorder="1" applyAlignment="1" applyProtection="1"/>
    <xf numFmtId="49" fontId="2" fillId="2" borderId="7" xfId="0" applyNumberFormat="1" applyFont="1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12" fontId="0" fillId="2" borderId="26" xfId="0" applyNumberFormat="1" applyFill="1" applyBorder="1" applyAlignment="1" applyProtection="1"/>
    <xf numFmtId="0" fontId="1" fillId="2" borderId="25" xfId="0" applyFont="1" applyFill="1" applyBorder="1" applyProtection="1"/>
    <xf numFmtId="0" fontId="2" fillId="2" borderId="27" xfId="0" applyFont="1" applyFill="1" applyBorder="1" applyProtection="1"/>
    <xf numFmtId="12" fontId="2" fillId="2" borderId="28" xfId="0" applyNumberFormat="1" applyFont="1" applyFill="1" applyBorder="1" applyAlignment="1" applyProtection="1"/>
    <xf numFmtId="0" fontId="3" fillId="2" borderId="29" xfId="0" applyFont="1" applyFill="1" applyBorder="1" applyProtection="1"/>
    <xf numFmtId="0" fontId="0" fillId="2" borderId="30" xfId="0" applyFill="1" applyBorder="1" applyProtection="1"/>
    <xf numFmtId="0" fontId="0" fillId="2" borderId="31" xfId="0" applyFill="1" applyBorder="1" applyProtection="1"/>
    <xf numFmtId="0" fontId="0" fillId="2" borderId="32" xfId="0" applyFill="1" applyBorder="1" applyProtection="1"/>
    <xf numFmtId="0" fontId="0" fillId="2" borderId="33" xfId="0" applyFill="1" applyBorder="1" applyProtection="1"/>
    <xf numFmtId="12" fontId="0" fillId="2" borderId="34" xfId="0" applyNumberFormat="1" applyFill="1" applyBorder="1" applyProtection="1"/>
    <xf numFmtId="49" fontId="6" fillId="2" borderId="33" xfId="0" applyNumberFormat="1" applyFont="1" applyFill="1" applyBorder="1" applyProtection="1"/>
    <xf numFmtId="13" fontId="0" fillId="2" borderId="34" xfId="0" applyNumberFormat="1" applyFill="1" applyBorder="1" applyProtection="1"/>
    <xf numFmtId="12" fontId="0" fillId="2" borderId="32" xfId="0" applyNumberFormat="1" applyFill="1" applyBorder="1" applyProtection="1"/>
    <xf numFmtId="0" fontId="1" fillId="2" borderId="31" xfId="0" applyFont="1" applyFill="1" applyBorder="1" applyProtection="1"/>
    <xf numFmtId="0" fontId="2" fillId="2" borderId="33" xfId="0" applyFont="1" applyFill="1" applyBorder="1" applyProtection="1"/>
    <xf numFmtId="12" fontId="2" fillId="2" borderId="34" xfId="0" applyNumberFormat="1" applyFont="1" applyFill="1" applyBorder="1" applyProtection="1"/>
    <xf numFmtId="49" fontId="2" fillId="2" borderId="33" xfId="0" applyNumberFormat="1" applyFont="1" applyFill="1" applyBorder="1" applyProtection="1"/>
    <xf numFmtId="0" fontId="2" fillId="2" borderId="35" xfId="0" applyFont="1" applyFill="1" applyBorder="1" applyProtection="1"/>
    <xf numFmtId="12" fontId="2" fillId="2" borderId="36" xfId="0" applyNumberFormat="1" applyFont="1" applyFill="1" applyBorder="1" applyProtection="1"/>
    <xf numFmtId="0" fontId="3" fillId="2" borderId="37" xfId="0" applyFont="1" applyFill="1" applyBorder="1" applyProtection="1"/>
    <xf numFmtId="0" fontId="0" fillId="2" borderId="38" xfId="0" applyFill="1" applyBorder="1" applyProtection="1"/>
    <xf numFmtId="0" fontId="6" fillId="2" borderId="39" xfId="0" applyFont="1" applyFill="1" applyBorder="1" applyProtection="1"/>
    <xf numFmtId="12" fontId="0" fillId="2" borderId="40" xfId="0" applyNumberFormat="1" applyFill="1" applyBorder="1" applyAlignment="1" applyProtection="1"/>
    <xf numFmtId="12" fontId="6" fillId="2" borderId="40" xfId="0" applyNumberFormat="1" applyFont="1" applyFill="1" applyBorder="1" applyAlignment="1" applyProtection="1"/>
    <xf numFmtId="0" fontId="2" fillId="2" borderId="39" xfId="0" applyFont="1" applyFill="1" applyBorder="1" applyProtection="1"/>
    <xf numFmtId="12" fontId="2" fillId="2" borderId="40" xfId="0" applyNumberFormat="1" applyFont="1" applyFill="1" applyBorder="1" applyAlignment="1" applyProtection="1"/>
    <xf numFmtId="0" fontId="6" fillId="2" borderId="3" xfId="0" applyFont="1" applyFill="1" applyBorder="1" applyAlignment="1" applyProtection="1">
      <alignment vertical="top"/>
    </xf>
    <xf numFmtId="0" fontId="7" fillId="0" borderId="9" xfId="0" applyFont="1" applyFill="1" applyBorder="1" applyProtection="1"/>
    <xf numFmtId="3" fontId="7" fillId="0" borderId="10" xfId="0" applyNumberFormat="1" applyFont="1" applyFill="1" applyBorder="1" applyProtection="1">
      <protection locked="0"/>
    </xf>
    <xf numFmtId="0" fontId="0" fillId="0" borderId="0" xfId="0" applyFill="1" applyProtection="1"/>
    <xf numFmtId="0" fontId="3" fillId="0" borderId="13" xfId="0" applyFont="1" applyFill="1" applyBorder="1" applyAlignment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12" fontId="0" fillId="0" borderId="18" xfId="0" applyNumberFormat="1" applyFill="1" applyBorder="1" applyProtection="1"/>
    <xf numFmtId="12" fontId="0" fillId="0" borderId="16" xfId="0" applyNumberFormat="1" applyFill="1" applyBorder="1" applyProtection="1"/>
    <xf numFmtId="0" fontId="1" fillId="0" borderId="15" xfId="0" applyFont="1" applyFill="1" applyBorder="1" applyProtection="1"/>
    <xf numFmtId="0" fontId="2" fillId="0" borderId="17" xfId="0" applyFont="1" applyFill="1" applyBorder="1" applyProtection="1"/>
    <xf numFmtId="12" fontId="2" fillId="0" borderId="18" xfId="0" applyNumberFormat="1" applyFont="1" applyFill="1" applyBorder="1" applyProtection="1"/>
    <xf numFmtId="0" fontId="2" fillId="0" borderId="19" xfId="0" applyFont="1" applyFill="1" applyBorder="1" applyProtection="1"/>
    <xf numFmtId="12" fontId="2" fillId="0" borderId="20" xfId="0" applyNumberFormat="1" applyFont="1" applyFill="1" applyBorder="1" applyProtection="1"/>
    <xf numFmtId="49" fontId="2" fillId="5" borderId="12" xfId="0" applyNumberFormat="1" applyFont="1" applyFill="1" applyBorder="1" applyAlignment="1" applyProtection="1">
      <alignment horizontal="center" vertical="center"/>
    </xf>
    <xf numFmtId="49" fontId="2" fillId="5" borderId="24" xfId="0" applyNumberFormat="1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5" borderId="2" xfId="0" applyFill="1" applyBorder="1" applyAlignment="1">
      <alignment horizontal="center"/>
    </xf>
    <xf numFmtId="49" fontId="2" fillId="5" borderId="1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133350</xdr:rowOff>
    </xdr:from>
    <xdr:to>
      <xdr:col>1</xdr:col>
      <xdr:colOff>2314575</xdr:colOff>
      <xdr:row>6</xdr:row>
      <xdr:rowOff>142875</xdr:rowOff>
    </xdr:to>
    <xdr:pic>
      <xdr:nvPicPr>
        <xdr:cNvPr id="1103" name="Picture 1" descr="C:\Documents and Settings\Maury Jessner\Desktop\Life Deck Logo 6_19  #52F2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33350"/>
          <a:ext cx="2152650" cy="12858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0"/>
  <sheetViews>
    <sheetView showGridLines="0" showRowColHeaders="0" tabSelected="1" topLeftCell="A7" workbookViewId="0">
      <selection activeCell="E16" sqref="E16"/>
    </sheetView>
  </sheetViews>
  <sheetFormatPr defaultRowHeight="12.75" x14ac:dyDescent="0.2"/>
  <cols>
    <col min="1" max="1" width="14.140625" style="1" customWidth="1"/>
    <col min="2" max="2" width="44.7109375" customWidth="1"/>
    <col min="3" max="3" width="12.85546875" customWidth="1"/>
    <col min="4" max="4" width="3.85546875" style="1" customWidth="1"/>
    <col min="5" max="5" width="44.140625" style="1" customWidth="1"/>
    <col min="6" max="6" width="9.7109375" style="1" customWidth="1"/>
    <col min="7" max="16384" width="9.140625" style="1"/>
  </cols>
  <sheetData>
    <row r="3" spans="2:6" x14ac:dyDescent="0.2">
      <c r="B3" s="3"/>
      <c r="C3" s="3"/>
      <c r="D3" s="3"/>
      <c r="E3" s="3"/>
      <c r="F3" s="3"/>
    </row>
    <row r="4" spans="2:6" ht="36.75" customHeight="1" x14ac:dyDescent="0.4">
      <c r="B4" s="3"/>
      <c r="C4" s="4" t="s">
        <v>113</v>
      </c>
      <c r="D4" s="3"/>
      <c r="E4" s="5"/>
      <c r="F4" s="3"/>
    </row>
    <row r="5" spans="2:6" x14ac:dyDescent="0.2">
      <c r="B5" s="3"/>
      <c r="C5" s="3"/>
      <c r="D5" s="3"/>
      <c r="E5" s="3" t="s">
        <v>43</v>
      </c>
      <c r="F5" s="3"/>
    </row>
    <row r="6" spans="2:6" x14ac:dyDescent="0.2">
      <c r="B6" s="3"/>
      <c r="C6" s="3"/>
      <c r="D6" s="3"/>
      <c r="E6" s="3"/>
      <c r="F6" s="3"/>
    </row>
    <row r="7" spans="2:6" ht="15" customHeight="1" thickBot="1" x14ac:dyDescent="0.25">
      <c r="B7" s="3"/>
      <c r="C7" s="3"/>
      <c r="D7" s="3"/>
      <c r="E7" s="3"/>
      <c r="F7" s="3"/>
    </row>
    <row r="8" spans="2:6" ht="20.25" customHeight="1" thickTop="1" thickBot="1" x14ac:dyDescent="0.3">
      <c r="B8" s="24" t="s">
        <v>32</v>
      </c>
      <c r="C8" s="25"/>
      <c r="D8" s="3"/>
    </row>
    <row r="9" spans="2:6" ht="14.25" thickTop="1" thickBot="1" x14ac:dyDescent="0.25">
      <c r="B9" s="3"/>
      <c r="C9" s="3"/>
      <c r="D9" s="3"/>
      <c r="E9" s="3"/>
      <c r="F9" s="3"/>
    </row>
    <row r="10" spans="2:6" ht="24" thickTop="1" x14ac:dyDescent="0.35">
      <c r="B10" s="46" t="s">
        <v>58</v>
      </c>
      <c r="C10" s="47"/>
      <c r="D10" s="3"/>
      <c r="E10" s="23" t="s">
        <v>57</v>
      </c>
      <c r="F10" s="12"/>
    </row>
    <row r="11" spans="2:6" x14ac:dyDescent="0.2">
      <c r="B11" s="48"/>
      <c r="C11" s="49"/>
      <c r="D11" s="3"/>
      <c r="E11" s="13"/>
      <c r="F11" s="14"/>
    </row>
    <row r="12" spans="2:6" x14ac:dyDescent="0.2">
      <c r="B12" s="50" t="s">
        <v>66</v>
      </c>
      <c r="C12" s="51">
        <f>C8/201</f>
        <v>0</v>
      </c>
      <c r="D12" s="3"/>
      <c r="E12" s="15" t="s">
        <v>18</v>
      </c>
      <c r="F12" s="16">
        <f>C8/250</f>
        <v>0</v>
      </c>
    </row>
    <row r="13" spans="2:6" x14ac:dyDescent="0.2">
      <c r="B13" s="50" t="s">
        <v>7</v>
      </c>
      <c r="C13" s="51">
        <f>C8/17.5</f>
        <v>0</v>
      </c>
      <c r="D13" s="3"/>
      <c r="E13" s="13"/>
      <c r="F13" s="17"/>
    </row>
    <row r="14" spans="2:6" x14ac:dyDescent="0.2">
      <c r="B14" s="50" t="s">
        <v>36</v>
      </c>
      <c r="C14" s="51">
        <f>C8*16</f>
        <v>0</v>
      </c>
      <c r="D14" s="3"/>
      <c r="E14" s="15" t="s">
        <v>41</v>
      </c>
      <c r="F14" s="16">
        <f>C8/100</f>
        <v>0</v>
      </c>
    </row>
    <row r="15" spans="2:6" x14ac:dyDescent="0.2">
      <c r="B15" s="48"/>
      <c r="C15" s="52"/>
      <c r="D15" s="3"/>
      <c r="E15" s="13"/>
      <c r="F15" s="17"/>
    </row>
    <row r="16" spans="2:6" x14ac:dyDescent="0.2">
      <c r="B16" s="48" t="s">
        <v>8</v>
      </c>
      <c r="C16" s="52"/>
      <c r="D16" s="3"/>
      <c r="E16" s="15" t="s">
        <v>19</v>
      </c>
      <c r="F16" s="16">
        <f>C8/45</f>
        <v>0</v>
      </c>
    </row>
    <row r="17" spans="2:6" x14ac:dyDescent="0.2">
      <c r="B17" s="50" t="s">
        <v>12</v>
      </c>
      <c r="C17" s="51">
        <f>C8/40</f>
        <v>0</v>
      </c>
      <c r="D17" s="3"/>
      <c r="E17" s="13"/>
      <c r="F17" s="17"/>
    </row>
    <row r="18" spans="2:6" x14ac:dyDescent="0.2">
      <c r="B18" s="50" t="s">
        <v>51</v>
      </c>
      <c r="C18" s="51">
        <f>C17*1.25</f>
        <v>0</v>
      </c>
      <c r="D18" s="3"/>
      <c r="E18" s="15" t="s">
        <v>20</v>
      </c>
      <c r="F18" s="16">
        <f>C8/90</f>
        <v>0</v>
      </c>
    </row>
    <row r="19" spans="2:6" x14ac:dyDescent="0.2">
      <c r="B19" s="48"/>
      <c r="C19" s="52"/>
      <c r="D19" s="3"/>
      <c r="E19" s="13"/>
      <c r="F19" s="17"/>
    </row>
    <row r="20" spans="2:6" x14ac:dyDescent="0.2">
      <c r="B20" s="48" t="s">
        <v>3</v>
      </c>
      <c r="C20" s="52"/>
      <c r="D20" s="3"/>
      <c r="E20" s="15" t="s">
        <v>21</v>
      </c>
      <c r="F20" s="16">
        <f>C8/125</f>
        <v>0</v>
      </c>
    </row>
    <row r="21" spans="2:6" x14ac:dyDescent="0.2">
      <c r="B21" s="50" t="s">
        <v>13</v>
      </c>
      <c r="C21" s="51">
        <f>C8/150</f>
        <v>0</v>
      </c>
      <c r="D21" s="3"/>
      <c r="E21" s="13"/>
      <c r="F21" s="14"/>
    </row>
    <row r="22" spans="2:6" ht="18" x14ac:dyDescent="0.25">
      <c r="B22" s="50" t="s">
        <v>51</v>
      </c>
      <c r="C22" s="51">
        <f>C21*1.25</f>
        <v>0</v>
      </c>
      <c r="D22" s="3"/>
      <c r="E22" s="18" t="s">
        <v>22</v>
      </c>
      <c r="F22" s="14"/>
    </row>
    <row r="23" spans="2:6" x14ac:dyDescent="0.2">
      <c r="B23" s="48"/>
      <c r="C23" s="52"/>
      <c r="D23" s="3"/>
      <c r="E23" s="19" t="s">
        <v>15</v>
      </c>
      <c r="F23" s="20">
        <f>ROUNDUP(F12,0)</f>
        <v>0</v>
      </c>
    </row>
    <row r="24" spans="2:6" x14ac:dyDescent="0.2">
      <c r="B24" s="48" t="s">
        <v>4</v>
      </c>
      <c r="C24" s="52"/>
      <c r="D24" s="3"/>
      <c r="E24" s="19" t="s">
        <v>44</v>
      </c>
      <c r="F24" s="20">
        <f>ROUNDUP(F14,0)</f>
        <v>0</v>
      </c>
    </row>
    <row r="25" spans="2:6" x14ac:dyDescent="0.2">
      <c r="B25" s="50" t="s">
        <v>14</v>
      </c>
      <c r="C25" s="51">
        <f>C8/200</f>
        <v>0</v>
      </c>
      <c r="D25" s="3"/>
      <c r="E25" s="19" t="s">
        <v>23</v>
      </c>
      <c r="F25" s="20">
        <f>ROUNDUP(F16,0)</f>
        <v>0</v>
      </c>
    </row>
    <row r="26" spans="2:6" x14ac:dyDescent="0.2">
      <c r="B26" s="50" t="s">
        <v>52</v>
      </c>
      <c r="C26" s="51">
        <f>C25</f>
        <v>0</v>
      </c>
      <c r="D26" s="3"/>
      <c r="E26" s="19" t="s">
        <v>16</v>
      </c>
      <c r="F26" s="20">
        <f>ROUNDUP(F18,0)</f>
        <v>0</v>
      </c>
    </row>
    <row r="27" spans="2:6" ht="13.5" thickBot="1" x14ac:dyDescent="0.25">
      <c r="B27" s="48"/>
      <c r="C27" s="52"/>
      <c r="D27" s="3"/>
      <c r="E27" s="21" t="s">
        <v>6</v>
      </c>
      <c r="F27" s="22">
        <f>ROUNDUP(F20,0)</f>
        <v>0</v>
      </c>
    </row>
    <row r="28" spans="2:6" ht="14.25" thickTop="1" thickBot="1" x14ac:dyDescent="0.25">
      <c r="B28" s="48" t="s">
        <v>5</v>
      </c>
      <c r="C28" s="52"/>
      <c r="D28" s="3"/>
      <c r="E28" s="3"/>
      <c r="F28" s="3"/>
    </row>
    <row r="29" spans="2:6" ht="24" thickTop="1" x14ac:dyDescent="0.35">
      <c r="B29" s="50" t="s">
        <v>17</v>
      </c>
      <c r="C29" s="51">
        <f>C8/125</f>
        <v>0</v>
      </c>
      <c r="D29" s="3"/>
      <c r="E29" s="23" t="s">
        <v>56</v>
      </c>
      <c r="F29" s="26"/>
    </row>
    <row r="30" spans="2:6" x14ac:dyDescent="0.2">
      <c r="B30" s="48"/>
      <c r="C30" s="52"/>
      <c r="D30" s="3"/>
      <c r="E30" s="39" t="s">
        <v>50</v>
      </c>
      <c r="F30" s="27"/>
    </row>
    <row r="31" spans="2:6" ht="18" x14ac:dyDescent="0.25">
      <c r="B31" s="53" t="s">
        <v>22</v>
      </c>
      <c r="C31" s="52"/>
      <c r="D31" s="3"/>
      <c r="E31" s="28" t="s">
        <v>26</v>
      </c>
      <c r="F31" s="29">
        <f>C8/600</f>
        <v>0</v>
      </c>
    </row>
    <row r="32" spans="2:6" x14ac:dyDescent="0.2">
      <c r="B32" s="54" t="s">
        <v>67</v>
      </c>
      <c r="C32" s="55">
        <f>ROUNDUP(C12,0)</f>
        <v>0</v>
      </c>
      <c r="D32" s="3"/>
      <c r="E32" s="30"/>
      <c r="F32" s="31"/>
    </row>
    <row r="33" spans="2:7" x14ac:dyDescent="0.2">
      <c r="B33" s="54" t="s">
        <v>65</v>
      </c>
      <c r="C33" s="55">
        <f>ROUNDUP(C13,0)</f>
        <v>0</v>
      </c>
      <c r="D33" s="3"/>
      <c r="E33" s="28" t="s">
        <v>68</v>
      </c>
      <c r="F33" s="29">
        <f>C8/300</f>
        <v>0</v>
      </c>
    </row>
    <row r="34" spans="2:7" x14ac:dyDescent="0.2">
      <c r="B34" s="54" t="s">
        <v>37</v>
      </c>
      <c r="C34" s="55">
        <f>ROUNDUP(C14/10000,0)</f>
        <v>0</v>
      </c>
      <c r="D34" s="3"/>
      <c r="E34" s="32"/>
      <c r="F34" s="33"/>
    </row>
    <row r="35" spans="2:7" x14ac:dyDescent="0.2">
      <c r="B35" s="54" t="s">
        <v>38</v>
      </c>
      <c r="C35" s="55">
        <f>ROUNDUP(C17+C21,0)</f>
        <v>0</v>
      </c>
      <c r="D35" s="3"/>
      <c r="E35" s="34" t="s">
        <v>40</v>
      </c>
      <c r="F35" s="29">
        <f>C8/10</f>
        <v>0</v>
      </c>
    </row>
    <row r="36" spans="2:7" x14ac:dyDescent="0.2">
      <c r="B36" s="54" t="s">
        <v>39</v>
      </c>
      <c r="C36" s="55">
        <f>ROUNDUP(C25,0)</f>
        <v>0</v>
      </c>
      <c r="D36" s="3"/>
      <c r="E36" s="32"/>
      <c r="F36" s="33"/>
    </row>
    <row r="37" spans="2:7" x14ac:dyDescent="0.2">
      <c r="B37" s="54" t="s">
        <v>53</v>
      </c>
      <c r="C37" s="55">
        <f>ROUNDUP(C18+C22+C26,0)</f>
        <v>0</v>
      </c>
      <c r="D37" s="3"/>
      <c r="E37" s="35" t="s">
        <v>112</v>
      </c>
      <c r="F37" s="29">
        <f>C8/175</f>
        <v>0</v>
      </c>
    </row>
    <row r="38" spans="2:7" ht="13.5" thickBot="1" x14ac:dyDescent="0.25">
      <c r="B38" s="56" t="s">
        <v>6</v>
      </c>
      <c r="C38" s="57">
        <f>ROUNDUP(C29,0)</f>
        <v>0</v>
      </c>
      <c r="D38" s="3"/>
      <c r="E38" s="110"/>
      <c r="F38" s="33"/>
    </row>
    <row r="39" spans="2:7" ht="19.5" thickTop="1" thickBot="1" x14ac:dyDescent="0.3">
      <c r="B39" s="58" t="s">
        <v>69</v>
      </c>
      <c r="C39" s="3"/>
      <c r="D39" s="3"/>
      <c r="E39" s="18" t="s">
        <v>24</v>
      </c>
      <c r="F39" s="36"/>
    </row>
    <row r="40" spans="2:7" ht="24" thickTop="1" x14ac:dyDescent="0.35">
      <c r="B40" s="88" t="s">
        <v>77</v>
      </c>
      <c r="C40" s="89"/>
      <c r="D40" s="3"/>
      <c r="E40" s="19" t="s">
        <v>27</v>
      </c>
      <c r="F40" s="37">
        <f>ROUNDUP(F31+F33,0)</f>
        <v>0</v>
      </c>
    </row>
    <row r="41" spans="2:7" x14ac:dyDescent="0.2">
      <c r="B41" s="90" t="s">
        <v>78</v>
      </c>
      <c r="C41" s="91"/>
      <c r="D41" s="3"/>
      <c r="E41" s="19" t="s">
        <v>33</v>
      </c>
      <c r="F41" s="37">
        <f>ROUNDUP(F35,0)</f>
        <v>0</v>
      </c>
      <c r="G41" s="2"/>
    </row>
    <row r="42" spans="2:7" x14ac:dyDescent="0.2">
      <c r="B42" s="92" t="s">
        <v>49</v>
      </c>
      <c r="C42" s="93">
        <f>C8/475</f>
        <v>0</v>
      </c>
      <c r="D42" s="3"/>
      <c r="E42" s="38" t="s">
        <v>110</v>
      </c>
      <c r="F42" s="37">
        <f>ROUNDUP(F37,0)</f>
        <v>0</v>
      </c>
    </row>
    <row r="43" spans="2:7" x14ac:dyDescent="0.2">
      <c r="B43" s="94" t="s">
        <v>107</v>
      </c>
      <c r="C43" s="95">
        <f>C8/95</f>
        <v>0</v>
      </c>
      <c r="D43" s="3"/>
      <c r="E43" s="13"/>
      <c r="F43" s="14"/>
    </row>
    <row r="44" spans="2:7" x14ac:dyDescent="0.2">
      <c r="B44" s="92" t="s">
        <v>9</v>
      </c>
      <c r="C44" s="93">
        <f>C8/60</f>
        <v>0</v>
      </c>
      <c r="D44" s="3"/>
      <c r="E44" s="39" t="s">
        <v>45</v>
      </c>
      <c r="F44" s="14"/>
    </row>
    <row r="45" spans="2:7" x14ac:dyDescent="0.2">
      <c r="B45" s="90"/>
      <c r="C45" s="96"/>
      <c r="D45" s="3"/>
      <c r="E45" s="40" t="s">
        <v>46</v>
      </c>
      <c r="F45" s="16">
        <f>C8/450</f>
        <v>0</v>
      </c>
    </row>
    <row r="46" spans="2:7" x14ac:dyDescent="0.2">
      <c r="B46" s="90" t="s">
        <v>3</v>
      </c>
      <c r="C46" s="96"/>
      <c r="D46" s="3"/>
      <c r="E46" s="41"/>
      <c r="F46" s="42"/>
    </row>
    <row r="47" spans="2:7" x14ac:dyDescent="0.2">
      <c r="B47" s="92" t="s">
        <v>0</v>
      </c>
      <c r="C47" s="93">
        <f>C8/256</f>
        <v>0</v>
      </c>
      <c r="D47" s="3"/>
      <c r="E47" s="40" t="s">
        <v>111</v>
      </c>
      <c r="F47" s="16">
        <f>C8/350</f>
        <v>0</v>
      </c>
    </row>
    <row r="48" spans="2:7" x14ac:dyDescent="0.2">
      <c r="B48" s="92" t="s">
        <v>10</v>
      </c>
      <c r="C48" s="93">
        <f>C47*4</f>
        <v>0</v>
      </c>
      <c r="D48" s="3"/>
      <c r="E48" s="41"/>
      <c r="F48" s="42"/>
    </row>
    <row r="49" spans="1:9" x14ac:dyDescent="0.2">
      <c r="B49" s="90" t="s">
        <v>4</v>
      </c>
      <c r="C49" s="96"/>
      <c r="D49" s="3"/>
      <c r="E49" s="28" t="s">
        <v>40</v>
      </c>
      <c r="F49" s="43">
        <f>C8/10</f>
        <v>0</v>
      </c>
    </row>
    <row r="50" spans="1:9" x14ac:dyDescent="0.2">
      <c r="B50" s="92" t="s">
        <v>1</v>
      </c>
      <c r="C50" s="93">
        <f>C8/320</f>
        <v>0</v>
      </c>
      <c r="D50" s="3"/>
      <c r="E50" s="41"/>
      <c r="F50" s="42"/>
    </row>
    <row r="51" spans="1:9" x14ac:dyDescent="0.2">
      <c r="B51" s="92" t="s">
        <v>10</v>
      </c>
      <c r="C51" s="93">
        <f>C50*4</f>
        <v>0</v>
      </c>
      <c r="D51" s="3"/>
      <c r="E51" s="35" t="s">
        <v>112</v>
      </c>
      <c r="F51" s="43">
        <f>C8/175</f>
        <v>0</v>
      </c>
    </row>
    <row r="52" spans="1:9" x14ac:dyDescent="0.2">
      <c r="B52" s="90"/>
      <c r="C52" s="96"/>
      <c r="D52" s="3"/>
      <c r="E52" s="41"/>
      <c r="F52" s="42"/>
    </row>
    <row r="53" spans="1:9" ht="18" x14ac:dyDescent="0.25">
      <c r="B53" s="90" t="s">
        <v>5</v>
      </c>
      <c r="C53" s="96"/>
      <c r="D53" s="3"/>
      <c r="E53" s="18" t="s">
        <v>24</v>
      </c>
      <c r="F53" s="42"/>
    </row>
    <row r="54" spans="1:9" x14ac:dyDescent="0.2">
      <c r="B54" s="92" t="s">
        <v>17</v>
      </c>
      <c r="C54" s="93">
        <f>C8/125</f>
        <v>0</v>
      </c>
      <c r="D54" s="3"/>
      <c r="E54" s="38" t="s">
        <v>47</v>
      </c>
      <c r="F54" s="37">
        <f>ROUNDUP(F45,0)</f>
        <v>0</v>
      </c>
    </row>
    <row r="55" spans="1:9" x14ac:dyDescent="0.2">
      <c r="B55" s="90"/>
      <c r="C55" s="91"/>
      <c r="D55" s="3"/>
      <c r="E55" s="38" t="s">
        <v>48</v>
      </c>
      <c r="F55" s="37">
        <f>ROUNDUP(F47,0)</f>
        <v>0</v>
      </c>
    </row>
    <row r="56" spans="1:9" ht="18" x14ac:dyDescent="0.25">
      <c r="B56" s="97" t="s">
        <v>22</v>
      </c>
      <c r="C56" s="91"/>
      <c r="D56" s="3"/>
      <c r="E56" s="19" t="s">
        <v>33</v>
      </c>
      <c r="F56" s="37">
        <f>ROUNDUP(F49,0)</f>
        <v>0</v>
      </c>
    </row>
    <row r="57" spans="1:9" ht="13.5" thickBot="1" x14ac:dyDescent="0.25">
      <c r="B57" s="98" t="s">
        <v>108</v>
      </c>
      <c r="C57" s="99">
        <f>ROUNDUP(C42,0)</f>
        <v>0</v>
      </c>
      <c r="D57" s="3"/>
      <c r="E57" s="81" t="s">
        <v>110</v>
      </c>
      <c r="F57" s="44">
        <f>ROUNDUP(F51,0)</f>
        <v>0</v>
      </c>
    </row>
    <row r="58" spans="1:9" ht="14.25" thickTop="1" thickBot="1" x14ac:dyDescent="0.25">
      <c r="B58" s="100" t="s">
        <v>109</v>
      </c>
      <c r="C58" s="99">
        <f>ROUNDUP(C43,0)</f>
        <v>0</v>
      </c>
      <c r="D58" s="3"/>
      <c r="E58" s="9"/>
      <c r="F58" s="10"/>
    </row>
    <row r="59" spans="1:9" ht="24" thickTop="1" x14ac:dyDescent="0.35">
      <c r="B59" s="98" t="s">
        <v>11</v>
      </c>
      <c r="C59" s="99">
        <f>ROUNDUP(C44+C48+C51,0)</f>
        <v>0</v>
      </c>
      <c r="D59" s="3"/>
      <c r="E59" s="103" t="s">
        <v>72</v>
      </c>
      <c r="F59" s="104"/>
    </row>
    <row r="60" spans="1:9" ht="21.75" customHeight="1" x14ac:dyDescent="0.2">
      <c r="A60" s="61"/>
      <c r="B60" s="98" t="s">
        <v>2</v>
      </c>
      <c r="C60" s="99">
        <f>ROUNDUP(C47+C50,0)</f>
        <v>0</v>
      </c>
      <c r="D60" s="3"/>
      <c r="E60" s="105" t="s">
        <v>74</v>
      </c>
      <c r="F60" s="106">
        <f>C8/300</f>
        <v>0</v>
      </c>
    </row>
    <row r="61" spans="1:9" ht="19.5" customHeight="1" thickBot="1" x14ac:dyDescent="0.25">
      <c r="A61" s="61"/>
      <c r="B61" s="101" t="s">
        <v>6</v>
      </c>
      <c r="C61" s="102">
        <f>ROUNDUP(C54,0)</f>
        <v>0</v>
      </c>
      <c r="D61" s="3"/>
      <c r="E61" s="82"/>
      <c r="F61" s="83"/>
    </row>
    <row r="62" spans="1:9" ht="14.25" thickTop="1" thickBot="1" x14ac:dyDescent="0.25">
      <c r="B62" s="3"/>
      <c r="C62" s="3"/>
      <c r="D62" s="3"/>
      <c r="E62" s="105" t="s">
        <v>40</v>
      </c>
      <c r="F62" s="107">
        <f>C8/10</f>
        <v>0</v>
      </c>
    </row>
    <row r="63" spans="1:9" ht="24" thickTop="1" x14ac:dyDescent="0.35">
      <c r="B63" s="11" t="s">
        <v>79</v>
      </c>
      <c r="C63" s="12"/>
      <c r="D63" s="3"/>
      <c r="E63" s="82"/>
      <c r="F63" s="84"/>
    </row>
    <row r="64" spans="1:9" x14ac:dyDescent="0.2">
      <c r="B64" s="13" t="s">
        <v>80</v>
      </c>
      <c r="C64" s="14"/>
      <c r="D64" s="3"/>
      <c r="E64" s="105" t="s">
        <v>75</v>
      </c>
      <c r="F64" s="106">
        <f>C8/200</f>
        <v>0</v>
      </c>
      <c r="I64" s="61"/>
    </row>
    <row r="65" spans="2:12" x14ac:dyDescent="0.2">
      <c r="B65" s="15" t="s">
        <v>62</v>
      </c>
      <c r="C65" s="16">
        <f>C8/1000</f>
        <v>0</v>
      </c>
      <c r="D65" s="3"/>
      <c r="E65" s="82"/>
      <c r="F65" s="84"/>
      <c r="H65" s="61"/>
    </row>
    <row r="66" spans="2:12" ht="18" x14ac:dyDescent="0.25">
      <c r="B66" s="13" t="s">
        <v>3</v>
      </c>
      <c r="C66" s="17"/>
      <c r="D66" s="3"/>
      <c r="E66" s="85" t="s">
        <v>24</v>
      </c>
      <c r="F66" s="84"/>
    </row>
    <row r="67" spans="2:12" x14ac:dyDescent="0.2">
      <c r="B67" s="15" t="s">
        <v>13</v>
      </c>
      <c r="C67" s="16">
        <f>C8/150</f>
        <v>0</v>
      </c>
      <c r="D67" s="3"/>
      <c r="E67" s="108" t="s">
        <v>73</v>
      </c>
      <c r="F67" s="109">
        <f>ROUNDUP(F60,0)</f>
        <v>0</v>
      </c>
    </row>
    <row r="68" spans="2:12" x14ac:dyDescent="0.2">
      <c r="B68" s="15" t="s">
        <v>52</v>
      </c>
      <c r="C68" s="16">
        <f>C67</f>
        <v>0</v>
      </c>
      <c r="D68" s="3"/>
      <c r="E68" s="108" t="s">
        <v>33</v>
      </c>
      <c r="F68" s="109">
        <f>ROUNDUP(F62,0)</f>
        <v>0</v>
      </c>
    </row>
    <row r="69" spans="2:12" ht="13.5" thickBot="1" x14ac:dyDescent="0.25">
      <c r="B69" s="13"/>
      <c r="C69" s="17"/>
      <c r="D69" s="3"/>
      <c r="E69" s="86" t="s">
        <v>76</v>
      </c>
      <c r="F69" s="87">
        <f>ROUNDUP(F64,0)</f>
        <v>0</v>
      </c>
      <c r="G69" s="61"/>
      <c r="H69" s="61"/>
      <c r="L69" s="1" t="s">
        <v>43</v>
      </c>
    </row>
    <row r="70" spans="2:12" ht="14.25" thickTop="1" thickBot="1" x14ac:dyDescent="0.25">
      <c r="B70" s="13" t="s">
        <v>4</v>
      </c>
      <c r="C70" s="17"/>
      <c r="D70" s="3"/>
      <c r="E70" s="6"/>
      <c r="F70" s="7"/>
    </row>
    <row r="71" spans="2:12" ht="24" thickTop="1" x14ac:dyDescent="0.35">
      <c r="B71" s="15" t="s">
        <v>42</v>
      </c>
      <c r="C71" s="16">
        <f>C8/175</f>
        <v>0</v>
      </c>
      <c r="D71" s="3"/>
      <c r="E71" s="23" t="s">
        <v>55</v>
      </c>
      <c r="F71" s="12"/>
      <c r="H71" s="61"/>
    </row>
    <row r="72" spans="2:12" x14ac:dyDescent="0.2">
      <c r="B72" s="15" t="s">
        <v>52</v>
      </c>
      <c r="C72" s="16">
        <f>C71</f>
        <v>0</v>
      </c>
      <c r="D72" s="3"/>
      <c r="E72" s="15" t="s">
        <v>64</v>
      </c>
      <c r="F72" s="43">
        <f>C8/600</f>
        <v>0</v>
      </c>
      <c r="G72" s="61"/>
      <c r="H72" s="61"/>
    </row>
    <row r="73" spans="2:12" x14ac:dyDescent="0.2">
      <c r="B73" s="13"/>
      <c r="C73" s="17"/>
      <c r="D73" s="3"/>
      <c r="E73" s="13"/>
      <c r="F73" s="14"/>
    </row>
    <row r="74" spans="2:12" x14ac:dyDescent="0.2">
      <c r="B74" s="13" t="s">
        <v>5</v>
      </c>
      <c r="C74" s="17"/>
      <c r="D74" s="3"/>
      <c r="E74" s="15" t="s">
        <v>29</v>
      </c>
      <c r="F74" s="43">
        <f>C8/50</f>
        <v>0</v>
      </c>
    </row>
    <row r="75" spans="2:12" ht="24" customHeight="1" x14ac:dyDescent="0.2">
      <c r="B75" s="15" t="s">
        <v>17</v>
      </c>
      <c r="C75" s="16">
        <f>C8/125</f>
        <v>0</v>
      </c>
      <c r="D75" s="3"/>
      <c r="E75" s="13"/>
      <c r="F75" s="42"/>
    </row>
    <row r="76" spans="2:12" ht="18" x14ac:dyDescent="0.25">
      <c r="B76" s="18" t="s">
        <v>24</v>
      </c>
      <c r="C76" s="17"/>
      <c r="D76" s="3"/>
      <c r="E76" s="15" t="s">
        <v>30</v>
      </c>
      <c r="F76" s="43">
        <f>C8/100</f>
        <v>0</v>
      </c>
    </row>
    <row r="77" spans="2:12" x14ac:dyDescent="0.2">
      <c r="B77" s="19" t="s">
        <v>38</v>
      </c>
      <c r="C77" s="20">
        <f>ROUNDUP(C67,0)</f>
        <v>0</v>
      </c>
      <c r="D77" s="3"/>
      <c r="E77" s="15"/>
      <c r="F77" s="43"/>
    </row>
    <row r="78" spans="2:12" x14ac:dyDescent="0.2">
      <c r="B78" s="19" t="s">
        <v>39</v>
      </c>
      <c r="C78" s="20">
        <f>ROUNDUP(C71,0)</f>
        <v>0</v>
      </c>
      <c r="D78" s="3"/>
      <c r="E78" s="15" t="s">
        <v>35</v>
      </c>
      <c r="F78" s="43">
        <f>C8</f>
        <v>0</v>
      </c>
    </row>
    <row r="79" spans="2:12" x14ac:dyDescent="0.2">
      <c r="B79" s="19" t="s">
        <v>53</v>
      </c>
      <c r="C79" s="20">
        <f>ROUNDUP(C65+C68+C72,0)</f>
        <v>0</v>
      </c>
      <c r="D79" s="3"/>
      <c r="E79" s="13"/>
      <c r="F79" s="42"/>
    </row>
    <row r="80" spans="2:12" ht="13.5" thickBot="1" x14ac:dyDescent="0.25">
      <c r="B80" s="21" t="s">
        <v>6</v>
      </c>
      <c r="C80" s="22">
        <f>ROUNDUP(C75,0)</f>
        <v>0</v>
      </c>
      <c r="E80" s="15" t="s">
        <v>31</v>
      </c>
      <c r="F80" s="43">
        <f>C8/100</f>
        <v>0</v>
      </c>
    </row>
    <row r="81" spans="2:9" ht="14.25" thickTop="1" thickBot="1" x14ac:dyDescent="0.25">
      <c r="E81" s="13"/>
      <c r="F81" s="42"/>
    </row>
    <row r="82" spans="2:9" ht="24" thickTop="1" x14ac:dyDescent="0.35">
      <c r="B82" s="23" t="s">
        <v>70</v>
      </c>
      <c r="C82" s="12"/>
      <c r="E82" s="18" t="s">
        <v>24</v>
      </c>
      <c r="F82" s="42"/>
    </row>
    <row r="83" spans="2:9" ht="14.25" customHeight="1" x14ac:dyDescent="0.35">
      <c r="B83" s="15" t="s">
        <v>64</v>
      </c>
      <c r="C83" s="43">
        <f>C8/600</f>
        <v>0</v>
      </c>
      <c r="E83" s="19" t="s">
        <v>54</v>
      </c>
      <c r="F83" s="37">
        <f>ROUNDUP(F72,0)</f>
        <v>0</v>
      </c>
      <c r="H83" s="45"/>
      <c r="I83" s="6"/>
    </row>
    <row r="84" spans="2:9" x14ac:dyDescent="0.2">
      <c r="B84" s="13"/>
      <c r="C84" s="14"/>
      <c r="E84" s="19" t="s">
        <v>25</v>
      </c>
      <c r="F84" s="37">
        <f>ROUNDUP(F74+F76,0)</f>
        <v>0</v>
      </c>
      <c r="H84" s="6"/>
      <c r="I84" s="7"/>
    </row>
    <row r="85" spans="2:9" x14ac:dyDescent="0.2">
      <c r="B85" s="15" t="s">
        <v>59</v>
      </c>
      <c r="C85" s="43">
        <f>C8/50</f>
        <v>0</v>
      </c>
      <c r="E85" s="19" t="s">
        <v>34</v>
      </c>
      <c r="F85" s="37">
        <f>ROUNDUP(F78/100,0)</f>
        <v>0</v>
      </c>
      <c r="H85" s="6"/>
      <c r="I85" s="6"/>
    </row>
    <row r="86" spans="2:9" ht="13.5" thickBot="1" x14ac:dyDescent="0.25">
      <c r="B86" s="13"/>
      <c r="C86" s="42"/>
      <c r="E86" s="21" t="s">
        <v>28</v>
      </c>
      <c r="F86" s="44">
        <f>ROUNDUP(F80,0)</f>
        <v>0</v>
      </c>
      <c r="H86" s="59"/>
      <c r="I86" s="60"/>
    </row>
    <row r="87" spans="2:9" ht="13.5" thickTop="1" x14ac:dyDescent="0.2">
      <c r="B87" s="15" t="s">
        <v>60</v>
      </c>
      <c r="C87" s="43">
        <f>(C8/50)*4</f>
        <v>0</v>
      </c>
      <c r="H87" s="6"/>
      <c r="I87" s="7"/>
    </row>
    <row r="88" spans="2:9" x14ac:dyDescent="0.2">
      <c r="B88" s="13"/>
      <c r="C88" s="42"/>
      <c r="H88" s="6"/>
      <c r="I88" s="7"/>
    </row>
    <row r="89" spans="2:9" ht="18" x14ac:dyDescent="0.25">
      <c r="B89" s="18" t="s">
        <v>24</v>
      </c>
      <c r="C89" s="42"/>
      <c r="H89" s="6"/>
      <c r="I89" s="7"/>
    </row>
    <row r="90" spans="2:9" ht="18" x14ac:dyDescent="0.25">
      <c r="B90" s="19" t="s">
        <v>71</v>
      </c>
      <c r="C90" s="37">
        <f>ROUNDUP(C83,0)</f>
        <v>0</v>
      </c>
      <c r="H90" s="8"/>
      <c r="I90" s="7"/>
    </row>
    <row r="91" spans="2:9" x14ac:dyDescent="0.2">
      <c r="B91" s="19" t="s">
        <v>61</v>
      </c>
      <c r="C91" s="37">
        <f>ROUNDUP(C85,0)</f>
        <v>0</v>
      </c>
      <c r="H91" s="9"/>
      <c r="I91" s="10"/>
    </row>
    <row r="92" spans="2:9" ht="15" customHeight="1" thickBot="1" x14ac:dyDescent="0.25">
      <c r="B92" s="21" t="s">
        <v>63</v>
      </c>
      <c r="C92" s="44">
        <f>ROUNDUP(C87,0)</f>
        <v>0</v>
      </c>
      <c r="H92" s="9"/>
      <c r="I92" s="10"/>
    </row>
    <row r="93" spans="2:9" ht="14.25" thickTop="1" thickBot="1" x14ac:dyDescent="0.25"/>
    <row r="94" spans="2:9" ht="24" thickTop="1" x14ac:dyDescent="0.35">
      <c r="B94" s="128" t="s">
        <v>106</v>
      </c>
      <c r="C94" s="129"/>
    </row>
    <row r="95" spans="2:9" x14ac:dyDescent="0.2">
      <c r="B95" s="63"/>
      <c r="C95" s="64"/>
    </row>
    <row r="96" spans="2:9" x14ac:dyDescent="0.2">
      <c r="B96" s="65" t="s">
        <v>98</v>
      </c>
      <c r="C96" s="66">
        <f>C8/300</f>
        <v>0</v>
      </c>
    </row>
    <row r="97" spans="2:3" x14ac:dyDescent="0.2">
      <c r="B97" s="67"/>
      <c r="C97" s="68"/>
    </row>
    <row r="98" spans="2:3" x14ac:dyDescent="0.2">
      <c r="B98" s="69" t="s">
        <v>84</v>
      </c>
      <c r="C98" s="66">
        <f>C8/225</f>
        <v>0</v>
      </c>
    </row>
    <row r="99" spans="2:3" x14ac:dyDescent="0.2">
      <c r="B99" s="69"/>
      <c r="C99" s="68"/>
    </row>
    <row r="100" spans="2:3" x14ac:dyDescent="0.2">
      <c r="B100" s="69" t="s">
        <v>83</v>
      </c>
      <c r="C100" s="66">
        <f>C8/25</f>
        <v>0</v>
      </c>
    </row>
    <row r="101" spans="2:3" x14ac:dyDescent="0.2">
      <c r="B101" s="69"/>
      <c r="C101" s="68"/>
    </row>
    <row r="102" spans="2:3" x14ac:dyDescent="0.2">
      <c r="B102" s="65" t="s">
        <v>99</v>
      </c>
      <c r="C102" s="66">
        <f>C8/300</f>
        <v>0</v>
      </c>
    </row>
    <row r="103" spans="2:3" x14ac:dyDescent="0.2">
      <c r="B103" s="63"/>
      <c r="C103" s="68"/>
    </row>
    <row r="104" spans="2:3" x14ac:dyDescent="0.2">
      <c r="B104" s="65" t="s">
        <v>100</v>
      </c>
      <c r="C104" s="66">
        <f>C8/300</f>
        <v>0</v>
      </c>
    </row>
    <row r="105" spans="2:3" x14ac:dyDescent="0.2">
      <c r="B105" s="70"/>
      <c r="C105" s="68"/>
    </row>
    <row r="106" spans="2:3" x14ac:dyDescent="0.2">
      <c r="B106" s="65" t="s">
        <v>101</v>
      </c>
      <c r="C106" s="71">
        <f>C8/250</f>
        <v>0</v>
      </c>
    </row>
    <row r="107" spans="2:3" x14ac:dyDescent="0.2">
      <c r="B107" s="130" t="s">
        <v>81</v>
      </c>
      <c r="C107" s="127"/>
    </row>
    <row r="108" spans="2:3" x14ac:dyDescent="0.2">
      <c r="B108" s="65" t="s">
        <v>85</v>
      </c>
      <c r="C108" s="71">
        <f>C8/150</f>
        <v>0</v>
      </c>
    </row>
    <row r="109" spans="2:3" x14ac:dyDescent="0.2">
      <c r="B109" s="126" t="s">
        <v>82</v>
      </c>
      <c r="C109" s="127"/>
    </row>
    <row r="110" spans="2:3" x14ac:dyDescent="0.2">
      <c r="B110" s="65" t="s">
        <v>89</v>
      </c>
      <c r="C110" s="71">
        <f>C8/150</f>
        <v>0</v>
      </c>
    </row>
    <row r="111" spans="2:3" x14ac:dyDescent="0.2">
      <c r="B111" s="126" t="s">
        <v>82</v>
      </c>
      <c r="C111" s="127"/>
    </row>
    <row r="112" spans="2:3" x14ac:dyDescent="0.2">
      <c r="B112" s="65" t="s">
        <v>86</v>
      </c>
      <c r="C112" s="71">
        <f>C8/150</f>
        <v>0</v>
      </c>
    </row>
    <row r="113" spans="2:3" x14ac:dyDescent="0.2">
      <c r="B113" s="126" t="s">
        <v>82</v>
      </c>
      <c r="C113" s="127"/>
    </row>
    <row r="114" spans="2:3" x14ac:dyDescent="0.2">
      <c r="B114" s="65" t="s">
        <v>87</v>
      </c>
      <c r="C114" s="71">
        <f>C8/125</f>
        <v>0</v>
      </c>
    </row>
    <row r="115" spans="2:3" x14ac:dyDescent="0.2">
      <c r="B115" s="126" t="s">
        <v>90</v>
      </c>
      <c r="C115" s="127"/>
    </row>
    <row r="116" spans="2:3" x14ac:dyDescent="0.2">
      <c r="B116" s="65" t="s">
        <v>88</v>
      </c>
      <c r="C116" s="71">
        <f>C8/175</f>
        <v>0</v>
      </c>
    </row>
    <row r="117" spans="2:3" x14ac:dyDescent="0.2">
      <c r="B117" s="63"/>
      <c r="C117" s="68"/>
    </row>
    <row r="118" spans="2:3" ht="18" x14ac:dyDescent="0.25">
      <c r="B118" s="62" t="s">
        <v>24</v>
      </c>
      <c r="C118" s="68"/>
    </row>
    <row r="119" spans="2:3" x14ac:dyDescent="0.2">
      <c r="B119" s="72" t="s">
        <v>102</v>
      </c>
      <c r="C119" s="73">
        <f>ROUNDUP(C96,0)</f>
        <v>0</v>
      </c>
    </row>
    <row r="120" spans="2:3" x14ac:dyDescent="0.2">
      <c r="B120" s="72" t="s">
        <v>91</v>
      </c>
      <c r="C120" s="73">
        <f>ROUNDUP(C98,0)</f>
        <v>0</v>
      </c>
    </row>
    <row r="121" spans="2:3" x14ac:dyDescent="0.2">
      <c r="B121" s="72" t="s">
        <v>92</v>
      </c>
      <c r="C121" s="73">
        <f>ROUNDUP(C100,0)</f>
        <v>0</v>
      </c>
    </row>
    <row r="122" spans="2:3" x14ac:dyDescent="0.2">
      <c r="B122" s="72" t="s">
        <v>103</v>
      </c>
      <c r="C122" s="73">
        <f>ROUNDUP(C102,0)</f>
        <v>0</v>
      </c>
    </row>
    <row r="123" spans="2:3" x14ac:dyDescent="0.2">
      <c r="B123" s="74" t="s">
        <v>104</v>
      </c>
      <c r="C123" s="75">
        <f>ROUNDUP(C104,0)</f>
        <v>0</v>
      </c>
    </row>
    <row r="124" spans="2:3" x14ac:dyDescent="0.2">
      <c r="B124" s="72" t="s">
        <v>105</v>
      </c>
      <c r="C124" s="73">
        <f>ROUNDUP(C106,0)</f>
        <v>0</v>
      </c>
    </row>
    <row r="125" spans="2:3" x14ac:dyDescent="0.2">
      <c r="B125" s="74" t="s">
        <v>93</v>
      </c>
      <c r="C125" s="73">
        <f>ROUNDUP(C108,0)</f>
        <v>0</v>
      </c>
    </row>
    <row r="126" spans="2:3" x14ac:dyDescent="0.2">
      <c r="B126" s="72" t="s">
        <v>94</v>
      </c>
      <c r="C126" s="76">
        <f>ROUNDUP(C110,0)</f>
        <v>0</v>
      </c>
    </row>
    <row r="127" spans="2:3" x14ac:dyDescent="0.2">
      <c r="B127" s="72" t="s">
        <v>95</v>
      </c>
      <c r="C127" s="77">
        <f>ROUNDUP(C112,0)</f>
        <v>0</v>
      </c>
    </row>
    <row r="128" spans="2:3" x14ac:dyDescent="0.2">
      <c r="B128" s="78" t="s">
        <v>96</v>
      </c>
      <c r="C128" s="77">
        <f>ROUNDUP(C114,0)</f>
        <v>0</v>
      </c>
    </row>
    <row r="129" spans="2:3" ht="13.5" thickBot="1" x14ac:dyDescent="0.25">
      <c r="B129" s="79" t="s">
        <v>97</v>
      </c>
      <c r="C129" s="80">
        <f>ROUNDUP(C116,0)</f>
        <v>0</v>
      </c>
    </row>
    <row r="130" spans="2:3" ht="13.5" thickTop="1" x14ac:dyDescent="0.2"/>
  </sheetData>
  <sheetProtection selectLockedCells="1"/>
  <mergeCells count="6">
    <mergeCell ref="B115:C115"/>
    <mergeCell ref="B94:C94"/>
    <mergeCell ref="B107:C107"/>
    <mergeCell ref="B109:C109"/>
    <mergeCell ref="B111:C111"/>
    <mergeCell ref="B113:C11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4"/>
  <sheetViews>
    <sheetView topLeftCell="A7" workbookViewId="0">
      <selection activeCell="B4" sqref="B4"/>
    </sheetView>
  </sheetViews>
  <sheetFormatPr defaultRowHeight="12.75" x14ac:dyDescent="0.2"/>
  <cols>
    <col min="1" max="1" width="38.28515625" customWidth="1"/>
    <col min="2" max="2" width="29.5703125" customWidth="1"/>
  </cols>
  <sheetData>
    <row r="2" spans="1:2" ht="13.5" thickBot="1" x14ac:dyDescent="0.25"/>
    <row r="3" spans="1:2" ht="17.25" thickTop="1" thickBot="1" x14ac:dyDescent="0.3">
      <c r="A3" s="111" t="s">
        <v>32</v>
      </c>
      <c r="B3" s="112">
        <v>130</v>
      </c>
    </row>
    <row r="4" spans="1:2" ht="14.25" thickTop="1" thickBot="1" x14ac:dyDescent="0.25">
      <c r="A4" s="113"/>
      <c r="B4" s="113"/>
    </row>
    <row r="5" spans="1:2" ht="24" thickTop="1" x14ac:dyDescent="0.35">
      <c r="A5" s="114" t="s">
        <v>58</v>
      </c>
      <c r="B5" s="115"/>
    </row>
    <row r="6" spans="1:2" x14ac:dyDescent="0.2">
      <c r="A6" s="116"/>
      <c r="B6" s="117"/>
    </row>
    <row r="7" spans="1:2" x14ac:dyDescent="0.2">
      <c r="A7" s="118" t="s">
        <v>66</v>
      </c>
      <c r="B7" s="119">
        <f>B3/201</f>
        <v>0.64676616915422891</v>
      </c>
    </row>
    <row r="8" spans="1:2" x14ac:dyDescent="0.2">
      <c r="A8" s="118" t="s">
        <v>7</v>
      </c>
      <c r="B8" s="119">
        <f>B3/17.5</f>
        <v>7.4285714285714288</v>
      </c>
    </row>
    <row r="9" spans="1:2" x14ac:dyDescent="0.2">
      <c r="A9" s="118" t="s">
        <v>36</v>
      </c>
      <c r="B9" s="119">
        <f>B3*16</f>
        <v>2080</v>
      </c>
    </row>
    <row r="10" spans="1:2" x14ac:dyDescent="0.2">
      <c r="A10" s="116"/>
      <c r="B10" s="120"/>
    </row>
    <row r="11" spans="1:2" x14ac:dyDescent="0.2">
      <c r="A11" s="116" t="s">
        <v>8</v>
      </c>
      <c r="B11" s="120"/>
    </row>
    <row r="12" spans="1:2" x14ac:dyDescent="0.2">
      <c r="A12" s="118" t="s">
        <v>12</v>
      </c>
      <c r="B12" s="119">
        <f>B3/40</f>
        <v>3.25</v>
      </c>
    </row>
    <row r="13" spans="1:2" x14ac:dyDescent="0.2">
      <c r="A13" s="118" t="s">
        <v>51</v>
      </c>
      <c r="B13" s="119">
        <f>B12*1.25</f>
        <v>4.0625</v>
      </c>
    </row>
    <row r="14" spans="1:2" x14ac:dyDescent="0.2">
      <c r="A14" s="116"/>
      <c r="B14" s="120"/>
    </row>
    <row r="15" spans="1:2" x14ac:dyDescent="0.2">
      <c r="A15" s="116" t="s">
        <v>3</v>
      </c>
      <c r="B15" s="120"/>
    </row>
    <row r="16" spans="1:2" x14ac:dyDescent="0.2">
      <c r="A16" s="118" t="s">
        <v>13</v>
      </c>
      <c r="B16" s="119">
        <f>B3/150</f>
        <v>0.8666666666666667</v>
      </c>
    </row>
    <row r="17" spans="1:2" x14ac:dyDescent="0.2">
      <c r="A17" s="118" t="s">
        <v>51</v>
      </c>
      <c r="B17" s="119">
        <f>B16*1.25</f>
        <v>1.0833333333333335</v>
      </c>
    </row>
    <row r="18" spans="1:2" x14ac:dyDescent="0.2">
      <c r="A18" s="116"/>
      <c r="B18" s="120"/>
    </row>
    <row r="19" spans="1:2" x14ac:dyDescent="0.2">
      <c r="A19" s="116" t="s">
        <v>4</v>
      </c>
      <c r="B19" s="120"/>
    </row>
    <row r="20" spans="1:2" x14ac:dyDescent="0.2">
      <c r="A20" s="118" t="s">
        <v>14</v>
      </c>
      <c r="B20" s="119">
        <f>B3/200</f>
        <v>0.65</v>
      </c>
    </row>
    <row r="21" spans="1:2" x14ac:dyDescent="0.2">
      <c r="A21" s="118" t="s">
        <v>52</v>
      </c>
      <c r="B21" s="119">
        <f>B20</f>
        <v>0.65</v>
      </c>
    </row>
    <row r="22" spans="1:2" x14ac:dyDescent="0.2">
      <c r="A22" s="116"/>
      <c r="B22" s="120"/>
    </row>
    <row r="23" spans="1:2" x14ac:dyDescent="0.2">
      <c r="A23" s="116" t="s">
        <v>5</v>
      </c>
      <c r="B23" s="120"/>
    </row>
    <row r="24" spans="1:2" x14ac:dyDescent="0.2">
      <c r="A24" s="118" t="s">
        <v>17</v>
      </c>
      <c r="B24" s="119">
        <f>B3/125</f>
        <v>1.04</v>
      </c>
    </row>
    <row r="25" spans="1:2" x14ac:dyDescent="0.2">
      <c r="A25" s="116"/>
      <c r="B25" s="120"/>
    </row>
    <row r="26" spans="1:2" ht="18" x14ac:dyDescent="0.25">
      <c r="A26" s="121" t="s">
        <v>22</v>
      </c>
      <c r="B26" s="120"/>
    </row>
    <row r="27" spans="1:2" x14ac:dyDescent="0.2">
      <c r="A27" s="122" t="s">
        <v>67</v>
      </c>
      <c r="B27" s="123">
        <f>ROUNDUP(B7,0)</f>
        <v>1</v>
      </c>
    </row>
    <row r="28" spans="1:2" x14ac:dyDescent="0.2">
      <c r="A28" s="122" t="s">
        <v>65</v>
      </c>
      <c r="B28" s="123">
        <f>ROUNDUP(B8,0)</f>
        <v>8</v>
      </c>
    </row>
    <row r="29" spans="1:2" x14ac:dyDescent="0.2">
      <c r="A29" s="122" t="s">
        <v>37</v>
      </c>
      <c r="B29" s="123">
        <f>ROUNDUP(B9/10000,0)</f>
        <v>1</v>
      </c>
    </row>
    <row r="30" spans="1:2" x14ac:dyDescent="0.2">
      <c r="A30" s="122" t="s">
        <v>38</v>
      </c>
      <c r="B30" s="123">
        <f>ROUNDUP(B12+B16,0)</f>
        <v>5</v>
      </c>
    </row>
    <row r="31" spans="1:2" x14ac:dyDescent="0.2">
      <c r="A31" s="122" t="s">
        <v>39</v>
      </c>
      <c r="B31" s="123">
        <f>ROUNDUP(B20,0)</f>
        <v>1</v>
      </c>
    </row>
    <row r="32" spans="1:2" x14ac:dyDescent="0.2">
      <c r="A32" s="122" t="s">
        <v>53</v>
      </c>
      <c r="B32" s="123">
        <f>ROUNDUP(B13+B17+B21,0)</f>
        <v>6</v>
      </c>
    </row>
    <row r="33" spans="1:2" ht="13.5" thickBot="1" x14ac:dyDescent="0.25">
      <c r="A33" s="124" t="s">
        <v>6</v>
      </c>
      <c r="B33" s="125">
        <f>ROUNDUP(B24,0)</f>
        <v>2</v>
      </c>
    </row>
    <row r="34" spans="1:2" ht="13.5" thickTop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10" sqref="B10"/>
    </sheetView>
  </sheetViews>
  <sheetFormatPr defaultRowHeight="12.75" x14ac:dyDescent="0.2"/>
  <cols>
    <col min="1" max="1" width="38" customWidth="1"/>
    <col min="2" max="2" width="12.140625" customWidth="1"/>
  </cols>
  <sheetData>
    <row r="2" spans="1:2" ht="13.5" thickBot="1" x14ac:dyDescent="0.25"/>
    <row r="3" spans="1:2" ht="17.25" thickTop="1" thickBot="1" x14ac:dyDescent="0.3">
      <c r="A3" s="24" t="s">
        <v>32</v>
      </c>
      <c r="B3" s="25">
        <v>500</v>
      </c>
    </row>
    <row r="4" spans="1:2" ht="14.25" thickTop="1" thickBot="1" x14ac:dyDescent="0.25">
      <c r="A4" s="3"/>
      <c r="B4" s="3"/>
    </row>
    <row r="5" spans="1:2" ht="24" thickTop="1" x14ac:dyDescent="0.35">
      <c r="A5" s="23" t="s">
        <v>57</v>
      </c>
      <c r="B5" s="12"/>
    </row>
    <row r="6" spans="1:2" x14ac:dyDescent="0.2">
      <c r="A6" s="13"/>
      <c r="B6" s="14"/>
    </row>
    <row r="7" spans="1:2" x14ac:dyDescent="0.2">
      <c r="A7" s="15" t="s">
        <v>18</v>
      </c>
      <c r="B7" s="16">
        <f>B3/250</f>
        <v>2</v>
      </c>
    </row>
    <row r="8" spans="1:2" x14ac:dyDescent="0.2">
      <c r="A8" s="13"/>
      <c r="B8" s="17"/>
    </row>
    <row r="9" spans="1:2" x14ac:dyDescent="0.2">
      <c r="A9" s="15" t="s">
        <v>41</v>
      </c>
      <c r="B9" s="16">
        <f>B3/100</f>
        <v>5</v>
      </c>
    </row>
    <row r="10" spans="1:2" x14ac:dyDescent="0.2">
      <c r="A10" s="13"/>
      <c r="B10" s="17"/>
    </row>
    <row r="11" spans="1:2" x14ac:dyDescent="0.2">
      <c r="A11" s="15" t="s">
        <v>19</v>
      </c>
      <c r="B11" s="16">
        <f>B3/45</f>
        <v>11.111111111111111</v>
      </c>
    </row>
    <row r="12" spans="1:2" x14ac:dyDescent="0.2">
      <c r="A12" s="13"/>
      <c r="B12" s="17"/>
    </row>
    <row r="13" spans="1:2" x14ac:dyDescent="0.2">
      <c r="A13" s="15" t="s">
        <v>20</v>
      </c>
      <c r="B13" s="16">
        <f>B3/90</f>
        <v>5.5555555555555554</v>
      </c>
    </row>
    <row r="14" spans="1:2" x14ac:dyDescent="0.2">
      <c r="A14" s="13"/>
      <c r="B14" s="17"/>
    </row>
    <row r="15" spans="1:2" x14ac:dyDescent="0.2">
      <c r="A15" s="15" t="s">
        <v>21</v>
      </c>
      <c r="B15" s="16">
        <f>B3/125</f>
        <v>4</v>
      </c>
    </row>
    <row r="16" spans="1:2" x14ac:dyDescent="0.2">
      <c r="A16" s="13"/>
      <c r="B16" s="14"/>
    </row>
    <row r="17" spans="1:2" ht="18" x14ac:dyDescent="0.25">
      <c r="A17" s="18" t="s">
        <v>22</v>
      </c>
      <c r="B17" s="14"/>
    </row>
    <row r="18" spans="1:2" x14ac:dyDescent="0.2">
      <c r="A18" s="19" t="s">
        <v>15</v>
      </c>
      <c r="B18" s="20">
        <f>ROUNDUP(B7,0)</f>
        <v>2</v>
      </c>
    </row>
    <row r="19" spans="1:2" x14ac:dyDescent="0.2">
      <c r="A19" s="19" t="s">
        <v>44</v>
      </c>
      <c r="B19" s="20">
        <f>ROUNDUP(B9,0)</f>
        <v>5</v>
      </c>
    </row>
    <row r="20" spans="1:2" x14ac:dyDescent="0.2">
      <c r="A20" s="19" t="s">
        <v>23</v>
      </c>
      <c r="B20" s="20">
        <f>ROUNDUP(B11,0)</f>
        <v>12</v>
      </c>
    </row>
    <row r="21" spans="1:2" x14ac:dyDescent="0.2">
      <c r="A21" s="19" t="s">
        <v>16</v>
      </c>
      <c r="B21" s="20">
        <f>ROUNDUP(B13,0)</f>
        <v>6</v>
      </c>
    </row>
    <row r="22" spans="1:2" ht="13.5" thickBot="1" x14ac:dyDescent="0.25">
      <c r="A22" s="21" t="s">
        <v>6</v>
      </c>
      <c r="B22" s="22">
        <f>ROUNDUP(B15,0)</f>
        <v>4</v>
      </c>
    </row>
    <row r="23" spans="1:2" ht="13.5" thickTop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Jessner</dc:creator>
  <cp:lastModifiedBy>Todd</cp:lastModifiedBy>
  <cp:lastPrinted>2013-09-26T18:24:25Z</cp:lastPrinted>
  <dcterms:created xsi:type="dcterms:W3CDTF">2006-08-17T03:38:10Z</dcterms:created>
  <dcterms:modified xsi:type="dcterms:W3CDTF">2015-07-24T16:24:47Z</dcterms:modified>
</cp:coreProperties>
</file>